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955" activeTab="0"/>
  </bookViews>
  <sheets>
    <sheet name="Descr Stat by Smoking" sheetId="1" r:id="rId1"/>
    <sheet name="Descr Stat by SGA" sheetId="2" r:id="rId2"/>
    <sheet name="Fitted values and contrasts" sheetId="3" r:id="rId3"/>
  </sheets>
  <definedNames/>
  <calcPr fullCalcOnLoad="1"/>
</workbook>
</file>

<file path=xl/sharedStrings.xml><?xml version="1.0" encoding="utf-8"?>
<sst xmlns="http://schemas.openxmlformats.org/spreadsheetml/2006/main" count="159" uniqueCount="68">
  <si>
    <t>N</t>
  </si>
  <si>
    <t>mean</t>
  </si>
  <si>
    <t>sd</t>
  </si>
  <si>
    <t>min</t>
  </si>
  <si>
    <t>p25</t>
  </si>
  <si>
    <t>p50</t>
  </si>
  <si>
    <t>p75</t>
  </si>
  <si>
    <t>max</t>
  </si>
  <si>
    <t>All Subjects</t>
  </si>
  <si>
    <t>----------</t>
  </si>
  <si>
    <t>Intercept</t>
  </si>
  <si>
    <t>Slope</t>
  </si>
  <si>
    <t>2 mg/L – 1 mg/L</t>
  </si>
  <si>
    <t>3 mg/L – 2 mg/L</t>
  </si>
  <si>
    <t>4 mg/L – 1 mg/L</t>
  </si>
  <si>
    <t>4 mg/L – 2 mg/L</t>
  </si>
  <si>
    <t>6 mg/L – 3 mg/L</t>
  </si>
  <si>
    <t>8 mg/L – 4 mg/L</t>
  </si>
  <si>
    <t>9 mg/L – 6 mg/L</t>
  </si>
  <si>
    <t>9 mg/L – 8 mg/L</t>
  </si>
  <si>
    <t>12 mg/L – 6 mg/L</t>
  </si>
  <si>
    <t>2 mg/L / 1 mg/L</t>
  </si>
  <si>
    <t>3 mg/L / 2 mg/L</t>
  </si>
  <si>
    <t>4 mg/L / 1 mg/L</t>
  </si>
  <si>
    <t>4 mg/L / 2 mg/L</t>
  </si>
  <si>
    <t>6 mg/L / 3 mg/L</t>
  </si>
  <si>
    <t>8 mg/L / 4 mg/L</t>
  </si>
  <si>
    <t>9 mg/L / 6 mg/L</t>
  </si>
  <si>
    <t>9 mg/L / 8 mg/L</t>
  </si>
  <si>
    <t>12 mg/L / 6 mg/L</t>
  </si>
  <si>
    <t>Linear Predictors</t>
  </si>
  <si>
    <t>Estimated Summary Measures</t>
  </si>
  <si>
    <t>Contrasts</t>
  </si>
  <si>
    <t>Prob 3</t>
  </si>
  <si>
    <t>Prob 4</t>
  </si>
  <si>
    <t xml:space="preserve">Prob 5 </t>
  </si>
  <si>
    <t>Prob 6</t>
  </si>
  <si>
    <t>age</t>
  </si>
  <si>
    <t>ht</t>
  </si>
  <si>
    <t>parity</t>
  </si>
  <si>
    <t>smoker</t>
  </si>
  <si>
    <t>SMOKER</t>
  </si>
  <si>
    <t>gesage</t>
  </si>
  <si>
    <t>bweight</t>
  </si>
  <si>
    <t>sex</t>
  </si>
  <si>
    <t>FEMALE</t>
  </si>
  <si>
    <t>------------</t>
  </si>
  <si>
    <t>-------</t>
  </si>
  <si>
    <t>Maternal age (y)</t>
  </si>
  <si>
    <t>Height (cm)</t>
  </si>
  <si>
    <t>Parity</t>
  </si>
  <si>
    <t>smoker (1=y,2=n)</t>
  </si>
  <si>
    <t>Gestational age (wks)</t>
  </si>
  <si>
    <t>Birth weight (g)</t>
  </si>
  <si>
    <t>sex (1=M, 2=F)</t>
  </si>
  <si>
    <t>Female (%)</t>
  </si>
  <si>
    <t>Maternal smoking (%)</t>
  </si>
  <si>
    <t>Not Small for Gestational Age</t>
  </si>
  <si>
    <t>Small for Gestational Age</t>
  </si>
  <si>
    <t>(n = 650)</t>
  </si>
  <si>
    <t>(n=105)</t>
  </si>
  <si>
    <t>(n= 755)</t>
  </si>
  <si>
    <t>sga</t>
  </si>
  <si>
    <t>Non-smokers</t>
  </si>
  <si>
    <t>(n = 520)</t>
  </si>
  <si>
    <t>Smokers</t>
  </si>
  <si>
    <t>(n=231)</t>
  </si>
  <si>
    <t>(n= 751)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</si>
</sst>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9">
    <font>
      <sz val="10"/>
      <name val="Arial"/>
      <family val="0"/>
    </font>
    <font>
      <u val="single"/>
      <sz val="11"/>
      <color indexed="12"/>
      <name val="Courier New"/>
      <family val="3"/>
    </font>
    <font>
      <sz val="11"/>
      <color indexed="12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68" fontId="0" fillId="3" borderId="0" xfId="0" applyNumberForma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I1">
      <selection activeCell="M3" sqref="M3:P12"/>
    </sheetView>
  </sheetViews>
  <sheetFormatPr defaultColWidth="9.140625" defaultRowHeight="12.75"/>
  <cols>
    <col min="12" max="12" width="25.7109375" style="0" customWidth="1"/>
    <col min="13" max="13" width="20.8515625" style="0" customWidth="1"/>
    <col min="14" max="16" width="33.00390625" style="0" customWidth="1"/>
  </cols>
  <sheetData>
    <row r="1" spans="14:16" ht="12.75">
      <c r="N1" s="14"/>
      <c r="O1" s="14"/>
      <c r="P1" s="14"/>
    </row>
    <row r="2" spans="14:16" ht="12.75">
      <c r="N2" s="14"/>
      <c r="O2" s="14"/>
      <c r="P2" s="14"/>
    </row>
    <row r="3" spans="1:16" ht="15">
      <c r="A3" s="1"/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N3" t="s">
        <v>63</v>
      </c>
      <c r="O3" t="s">
        <v>65</v>
      </c>
      <c r="P3" t="s">
        <v>8</v>
      </c>
    </row>
    <row r="4" spans="1:16" ht="15">
      <c r="A4" s="1"/>
      <c r="N4" t="s">
        <v>64</v>
      </c>
      <c r="O4" t="s">
        <v>66</v>
      </c>
      <c r="P4" t="s">
        <v>67</v>
      </c>
    </row>
    <row r="5" spans="1:16" ht="15">
      <c r="A5" s="2" t="s">
        <v>37</v>
      </c>
      <c r="B5">
        <v>520</v>
      </c>
      <c r="C5">
        <v>24.60769</v>
      </c>
      <c r="D5">
        <v>5.365624</v>
      </c>
      <c r="E5">
        <v>14</v>
      </c>
      <c r="F5">
        <v>21</v>
      </c>
      <c r="G5">
        <v>24</v>
      </c>
      <c r="H5">
        <v>28</v>
      </c>
      <c r="I5">
        <v>43</v>
      </c>
      <c r="K5" t="str">
        <f>TEXT(C5,"#0.0")&amp;" ("&amp;TEXT(D5,"#0.00")&amp;"; "&amp;TEXT(E5,"##0")&amp;" - "&amp;TEXT(I5,"##0")&amp;"; n="&amp;TEXT(B5,"#,##0")&amp;")"</f>
        <v>24.6 (5.37; 14 - 43; n=520)</v>
      </c>
      <c r="M5" s="2" t="s">
        <v>48</v>
      </c>
      <c r="N5" t="str">
        <f aca="true" t="shared" si="0" ref="N5:N12">K5</f>
        <v>24.6 (5.37; 14 - 43; n=520)</v>
      </c>
      <c r="O5" t="str">
        <f>K14</f>
        <v>25.1 (5.35; 15 - 42; n=231)</v>
      </c>
      <c r="P5" t="str">
        <f>K23</f>
        <v>24.8 (5.36; 14 - 43; n=751)</v>
      </c>
    </row>
    <row r="6" spans="1:16" ht="15">
      <c r="A6" s="2" t="s">
        <v>38</v>
      </c>
      <c r="B6">
        <v>515</v>
      </c>
      <c r="C6">
        <v>156.6369</v>
      </c>
      <c r="D6">
        <v>6.157324</v>
      </c>
      <c r="E6">
        <v>127</v>
      </c>
      <c r="F6">
        <v>152</v>
      </c>
      <c r="G6">
        <v>156</v>
      </c>
      <c r="H6">
        <v>161</v>
      </c>
      <c r="I6">
        <v>175</v>
      </c>
      <c r="K6" t="str">
        <f>TEXT(C6,"#0")&amp;" ("&amp;TEXT(D6,"#0.0")&amp;"; "&amp;TEXT(E6,"##00")&amp;" - "&amp;TEXT(I6,"##0")&amp;"; n="&amp;TEXT(B6,"#,##0")&amp;")"</f>
        <v>157 (6.2; 127 - 175; n=515)</v>
      </c>
      <c r="M6" s="2" t="s">
        <v>49</v>
      </c>
      <c r="N6" t="str">
        <f t="shared" si="0"/>
        <v>157 (6.2; 127 - 175; n=515)</v>
      </c>
      <c r="O6" t="str">
        <f>K15</f>
        <v>157 (7.2; 106 - 176; n=230)</v>
      </c>
      <c r="P6" t="str">
        <f>K24</f>
        <v>157 (6.5; 106 - 176; n=745)</v>
      </c>
    </row>
    <row r="7" spans="1:16" ht="15">
      <c r="A7" s="2" t="s">
        <v>39</v>
      </c>
      <c r="B7">
        <v>520</v>
      </c>
      <c r="C7">
        <v>1.055769</v>
      </c>
      <c r="D7">
        <v>1.185479</v>
      </c>
      <c r="E7">
        <v>0</v>
      </c>
      <c r="F7">
        <v>0</v>
      </c>
      <c r="G7">
        <v>1</v>
      </c>
      <c r="H7">
        <v>2</v>
      </c>
      <c r="I7">
        <v>6</v>
      </c>
      <c r="K7" t="str">
        <f>TEXT(C7,"#0.00")&amp;" ("&amp;TEXT(D7,"#0.00")&amp;"; "&amp;TEXT(E7,"##0")&amp;" - "&amp;TEXT(I7,"##0")&amp;"; n="&amp;TEXT(B7,"#,##0")&amp;")"</f>
        <v>1.06 (1.19; 0 - 6; n=520)</v>
      </c>
      <c r="M7" s="2" t="s">
        <v>50</v>
      </c>
      <c r="N7" t="str">
        <f t="shared" si="0"/>
        <v>1.06 (1.19; 0 - 6; n=520)</v>
      </c>
      <c r="O7" t="str">
        <f>K16</f>
        <v>1.19 (1.27; 0 - 6; n=231)</v>
      </c>
      <c r="P7" t="str">
        <f>K25</f>
        <v>1.10 (1.21; 0 - 6; n=751)</v>
      </c>
    </row>
    <row r="8" spans="1:16" ht="15">
      <c r="A8" s="2" t="s">
        <v>62</v>
      </c>
      <c r="B8">
        <v>520</v>
      </c>
      <c r="C8">
        <v>0.1134615</v>
      </c>
      <c r="D8">
        <v>0.3174615</v>
      </c>
      <c r="E8">
        <v>0</v>
      </c>
      <c r="F8">
        <v>0</v>
      </c>
      <c r="G8">
        <v>0</v>
      </c>
      <c r="H8">
        <v>0</v>
      </c>
      <c r="I8">
        <v>1</v>
      </c>
      <c r="K8" t="str">
        <f>TEXT(C8,"#00.0%")&amp;" (n="&amp;TEXT(B8,"#,##0")&amp;")"</f>
        <v>11.3% (n=520)</v>
      </c>
      <c r="M8" s="2" t="s">
        <v>58</v>
      </c>
      <c r="N8" t="str">
        <f t="shared" si="0"/>
        <v>11.3% (n=520)</v>
      </c>
      <c r="O8" t="str">
        <f>K17</f>
        <v>19.5% (n=231)</v>
      </c>
      <c r="P8" t="str">
        <f>K26</f>
        <v>13.8% (n=751)</v>
      </c>
    </row>
    <row r="9" spans="1:16" ht="15">
      <c r="A9" s="2" t="s">
        <v>42</v>
      </c>
      <c r="B9">
        <v>520</v>
      </c>
      <c r="C9">
        <v>39.28462</v>
      </c>
      <c r="D9">
        <v>1.548121</v>
      </c>
      <c r="E9">
        <v>30</v>
      </c>
      <c r="F9">
        <v>38</v>
      </c>
      <c r="G9">
        <v>39</v>
      </c>
      <c r="H9">
        <v>40</v>
      </c>
      <c r="I9">
        <v>44</v>
      </c>
      <c r="K9" t="str">
        <f>TEXT(C9,"#0.0")&amp;" ("&amp;TEXT(D9,"#0.00")&amp;"; "&amp;TEXT(E9,"##0")&amp;" - "&amp;TEXT(I9,"##0")&amp;"; n="&amp;TEXT(B9,"#,##0")&amp;")"</f>
        <v>39.3 (1.55; 30 - 44; n=520)</v>
      </c>
      <c r="M9" s="2" t="s">
        <v>52</v>
      </c>
      <c r="N9" t="str">
        <f t="shared" si="0"/>
        <v>39.3 (1.55; 30 - 44; n=520)</v>
      </c>
      <c r="O9" t="str">
        <f>K18</f>
        <v>39.0 (1.36; 33 - 43; n=230)</v>
      </c>
      <c r="P9" t="str">
        <f>K27</f>
        <v>39.2 (1.50; 30 - 44; n=750)</v>
      </c>
    </row>
    <row r="10" spans="1:16" ht="15">
      <c r="A10" s="2" t="s">
        <v>43</v>
      </c>
      <c r="B10">
        <v>520</v>
      </c>
      <c r="C10">
        <v>3164.925</v>
      </c>
      <c r="D10">
        <v>533.848</v>
      </c>
      <c r="E10">
        <v>1035</v>
      </c>
      <c r="F10">
        <v>2900</v>
      </c>
      <c r="G10">
        <v>3190</v>
      </c>
      <c r="H10">
        <v>3490</v>
      </c>
      <c r="I10">
        <v>4730</v>
      </c>
      <c r="K10" t="str">
        <f>TEXT(C10,"#,##0")&amp;" ("&amp;TEXT(D10,"#,##0")&amp;"; "&amp;TEXT(E10,"#,##0")&amp;" - "&amp;TEXT(I10,"#,##0")&amp;"; n="&amp;TEXT(B10,"#,##0")&amp;")"</f>
        <v>3,165 (534; 1,035 - 4,730; n=520)</v>
      </c>
      <c r="M10" s="2" t="s">
        <v>53</v>
      </c>
      <c r="N10" t="str">
        <f t="shared" si="0"/>
        <v>3,165 (534; 1,035 - 4,730; n=520)</v>
      </c>
      <c r="O10" t="str">
        <f>K19</f>
        <v>2,972 (512; 1,410 - 4,550; n=231)</v>
      </c>
      <c r="P10" t="str">
        <f>K28</f>
        <v>3,106 (534; 1,035 - 4,730; n=751)</v>
      </c>
    </row>
    <row r="11" spans="1:16" ht="15">
      <c r="A11" s="2" t="s">
        <v>44</v>
      </c>
      <c r="B11">
        <v>520</v>
      </c>
      <c r="C11">
        <v>1.476923</v>
      </c>
      <c r="D11">
        <v>0.4999481</v>
      </c>
      <c r="E11">
        <v>1</v>
      </c>
      <c r="F11">
        <v>1</v>
      </c>
      <c r="G11">
        <v>1</v>
      </c>
      <c r="H11">
        <v>2</v>
      </c>
      <c r="I11">
        <v>2</v>
      </c>
      <c r="K11" t="str">
        <f>TEXT(C11,"#0.00")&amp;" ("&amp;TEXT(D11,"#0.00")&amp;"; "&amp;TEXT(E11,"##0")&amp;" - "&amp;TEXT(I11,"##0")&amp;"; n="&amp;TEXT(B11,"#,##0")&amp;")"</f>
        <v>1.48 (0.50; 1 - 2; n=520)</v>
      </c>
      <c r="M11" s="2" t="s">
        <v>54</v>
      </c>
      <c r="N11" t="str">
        <f t="shared" si="0"/>
        <v>1.48 (0.50; 1 - 2; n=520)</v>
      </c>
      <c r="O11" t="str">
        <f>K20</f>
        <v>1.52 (0.50; 1 - 2; n=231)</v>
      </c>
      <c r="P11" t="str">
        <f>K29</f>
        <v>1.49 (0.50; 1 - 2; n=751)</v>
      </c>
    </row>
    <row r="12" spans="1:16" ht="15">
      <c r="A12" s="2" t="s">
        <v>45</v>
      </c>
      <c r="B12">
        <v>520</v>
      </c>
      <c r="C12">
        <v>0.4769231</v>
      </c>
      <c r="D12">
        <v>0.4999481</v>
      </c>
      <c r="E12">
        <v>0</v>
      </c>
      <c r="F12">
        <v>0</v>
      </c>
      <c r="G12">
        <v>0</v>
      </c>
      <c r="H12">
        <v>1</v>
      </c>
      <c r="I12">
        <v>1</v>
      </c>
      <c r="K12" t="str">
        <f>TEXT(C12,"#00.0%")&amp;" (n="&amp;TEXT(B12,"#,##0")&amp;")"</f>
        <v>47.7% (n=520)</v>
      </c>
      <c r="M12" s="2" t="s">
        <v>55</v>
      </c>
      <c r="N12" t="str">
        <f t="shared" si="0"/>
        <v>47.7% (n=520)</v>
      </c>
      <c r="O12" t="str">
        <f>K21</f>
        <v>51.9% (n=231)</v>
      </c>
      <c r="P12" t="str">
        <f>K30</f>
        <v>49.0% (n=751)</v>
      </c>
    </row>
    <row r="13" spans="1:9" ht="15">
      <c r="A13" s="2" t="s">
        <v>46</v>
      </c>
      <c r="B13" t="s">
        <v>47</v>
      </c>
      <c r="C13" t="s">
        <v>9</v>
      </c>
      <c r="D13" t="s">
        <v>9</v>
      </c>
      <c r="E13" t="s">
        <v>9</v>
      </c>
      <c r="F13" t="s">
        <v>9</v>
      </c>
      <c r="G13" t="s">
        <v>9</v>
      </c>
      <c r="H13" t="s">
        <v>9</v>
      </c>
      <c r="I13" t="s">
        <v>9</v>
      </c>
    </row>
    <row r="14" spans="1:11" ht="15">
      <c r="A14" s="2" t="s">
        <v>37</v>
      </c>
      <c r="B14">
        <v>231</v>
      </c>
      <c r="C14">
        <v>25.1342</v>
      </c>
      <c r="D14">
        <v>5.351489</v>
      </c>
      <c r="E14">
        <v>15</v>
      </c>
      <c r="F14">
        <v>21</v>
      </c>
      <c r="G14">
        <v>24</v>
      </c>
      <c r="H14">
        <v>28</v>
      </c>
      <c r="I14">
        <v>42</v>
      </c>
      <c r="K14" t="str">
        <f>TEXT(C14,"#0.0")&amp;" ("&amp;TEXT(D14,"#0.00")&amp;"; "&amp;TEXT(E14,"##0")&amp;" - "&amp;TEXT(I14,"##0")&amp;"; n="&amp;TEXT(B14,"#,##0")&amp;")"</f>
        <v>25.1 (5.35; 15 - 42; n=231)</v>
      </c>
    </row>
    <row r="15" spans="1:11" ht="15">
      <c r="A15" s="2" t="s">
        <v>38</v>
      </c>
      <c r="B15">
        <v>230</v>
      </c>
      <c r="C15">
        <v>156.8043</v>
      </c>
      <c r="D15">
        <v>7.185075</v>
      </c>
      <c r="E15">
        <v>106</v>
      </c>
      <c r="F15">
        <v>153</v>
      </c>
      <c r="G15">
        <v>157</v>
      </c>
      <c r="H15">
        <v>161</v>
      </c>
      <c r="I15">
        <v>176</v>
      </c>
      <c r="K15" t="str">
        <f>TEXT(C15,"#0")&amp;" ("&amp;TEXT(D15,"#0.0")&amp;"; "&amp;TEXT(E15,"##00")&amp;" - "&amp;TEXT(I15,"##0")&amp;"; n="&amp;TEXT(B15,"#,##0")&amp;")"</f>
        <v>157 (7.2; 106 - 176; n=230)</v>
      </c>
    </row>
    <row r="16" spans="1:11" ht="15">
      <c r="A16" s="2" t="s">
        <v>39</v>
      </c>
      <c r="B16">
        <v>231</v>
      </c>
      <c r="C16">
        <v>1.194805</v>
      </c>
      <c r="D16">
        <v>1.265313</v>
      </c>
      <c r="E16">
        <v>0</v>
      </c>
      <c r="F16">
        <v>0</v>
      </c>
      <c r="G16">
        <v>1</v>
      </c>
      <c r="H16">
        <v>2</v>
      </c>
      <c r="I16">
        <v>6</v>
      </c>
      <c r="K16" t="str">
        <f>TEXT(C16,"#0.00")&amp;" ("&amp;TEXT(D16,"#0.00")&amp;"; "&amp;TEXT(E16,"##0")&amp;" - "&amp;TEXT(I16,"##0")&amp;"; n="&amp;TEXT(B16,"#,##0")&amp;")"</f>
        <v>1.19 (1.27; 0 - 6; n=231)</v>
      </c>
    </row>
    <row r="17" spans="1:11" ht="15">
      <c r="A17" s="2" t="s">
        <v>62</v>
      </c>
      <c r="B17">
        <v>231</v>
      </c>
      <c r="C17">
        <v>0.1948052</v>
      </c>
      <c r="D17">
        <v>0.3969107</v>
      </c>
      <c r="E17">
        <v>0</v>
      </c>
      <c r="F17">
        <v>0</v>
      </c>
      <c r="G17">
        <v>0</v>
      </c>
      <c r="H17">
        <v>0</v>
      </c>
      <c r="I17">
        <v>1</v>
      </c>
      <c r="K17" t="str">
        <f>TEXT(C17,"#00.0%")&amp;" (n="&amp;TEXT(B17,"#,##0")&amp;")"</f>
        <v>19.5% (n=231)</v>
      </c>
    </row>
    <row r="18" spans="1:11" ht="15">
      <c r="A18" s="2" t="s">
        <v>42</v>
      </c>
      <c r="B18">
        <v>230</v>
      </c>
      <c r="C18">
        <v>38.95652</v>
      </c>
      <c r="D18">
        <v>1.363218</v>
      </c>
      <c r="E18">
        <v>33</v>
      </c>
      <c r="F18">
        <v>38</v>
      </c>
      <c r="G18">
        <v>39</v>
      </c>
      <c r="H18">
        <v>40</v>
      </c>
      <c r="I18">
        <v>43</v>
      </c>
      <c r="K18" t="str">
        <f>TEXT(C18,"#0.0")&amp;" ("&amp;TEXT(D18,"#0.00")&amp;"; "&amp;TEXT(E18,"##0")&amp;" - "&amp;TEXT(I18,"##0")&amp;"; n="&amp;TEXT(B18,"#,##0")&amp;")"</f>
        <v>39.0 (1.36; 33 - 43; n=230)</v>
      </c>
    </row>
    <row r="19" spans="1:11" ht="15">
      <c r="A19" s="2" t="s">
        <v>43</v>
      </c>
      <c r="B19">
        <v>231</v>
      </c>
      <c r="C19">
        <v>2972.16</v>
      </c>
      <c r="D19">
        <v>512.3764</v>
      </c>
      <c r="E19">
        <v>1410</v>
      </c>
      <c r="F19">
        <v>2690</v>
      </c>
      <c r="G19">
        <v>2950</v>
      </c>
      <c r="H19">
        <v>3360</v>
      </c>
      <c r="I19">
        <v>4550</v>
      </c>
      <c r="K19" t="str">
        <f>TEXT(C19,"#,##0")&amp;" ("&amp;TEXT(D19,"#,##0")&amp;"; "&amp;TEXT(E19,"#,##0")&amp;" - "&amp;TEXT(I19,"#,##0")&amp;"; n="&amp;TEXT(B19,"#,##0")&amp;")"</f>
        <v>2,972 (512; 1,410 - 4,550; n=231)</v>
      </c>
    </row>
    <row r="20" spans="1:11" ht="15">
      <c r="A20" s="2" t="s">
        <v>44</v>
      </c>
      <c r="B20">
        <v>231</v>
      </c>
      <c r="C20">
        <v>1.519481</v>
      </c>
      <c r="D20">
        <v>0.5007053</v>
      </c>
      <c r="E20">
        <v>1</v>
      </c>
      <c r="F20">
        <v>1</v>
      </c>
      <c r="G20">
        <v>2</v>
      </c>
      <c r="H20">
        <v>2</v>
      </c>
      <c r="I20">
        <v>2</v>
      </c>
      <c r="K20" t="str">
        <f>TEXT(C20,"#0.00")&amp;" ("&amp;TEXT(D20,"#0.00")&amp;"; "&amp;TEXT(E20,"##0")&amp;" - "&amp;TEXT(I20,"##0")&amp;"; n="&amp;TEXT(B20,"#,##0")&amp;")"</f>
        <v>1.52 (0.50; 1 - 2; n=231)</v>
      </c>
    </row>
    <row r="21" spans="1:11" ht="15">
      <c r="A21" s="2" t="s">
        <v>45</v>
      </c>
      <c r="B21">
        <v>231</v>
      </c>
      <c r="C21">
        <v>0.5194805</v>
      </c>
      <c r="D21">
        <v>0.5007053</v>
      </c>
      <c r="E21">
        <v>0</v>
      </c>
      <c r="F21">
        <v>0</v>
      </c>
      <c r="G21">
        <v>1</v>
      </c>
      <c r="H21">
        <v>1</v>
      </c>
      <c r="I21">
        <v>1</v>
      </c>
      <c r="K21" t="str">
        <f>TEXT(C21,"#00.0%")&amp;" (n="&amp;TEXT(B21,"#,##0")&amp;")"</f>
        <v>51.9% (n=231)</v>
      </c>
    </row>
    <row r="22" spans="1:9" ht="15">
      <c r="A22" s="2" t="s">
        <v>46</v>
      </c>
      <c r="B22" t="s">
        <v>47</v>
      </c>
      <c r="C22" t="s">
        <v>9</v>
      </c>
      <c r="D22" t="s">
        <v>9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</row>
    <row r="23" spans="1:11" ht="15">
      <c r="A23" s="2" t="s">
        <v>37</v>
      </c>
      <c r="B23">
        <v>751</v>
      </c>
      <c r="C23">
        <v>24.76964</v>
      </c>
      <c r="D23">
        <v>5.363226</v>
      </c>
      <c r="E23">
        <v>14</v>
      </c>
      <c r="F23">
        <v>21</v>
      </c>
      <c r="G23">
        <v>24</v>
      </c>
      <c r="H23">
        <v>28</v>
      </c>
      <c r="I23">
        <v>43</v>
      </c>
      <c r="K23" t="str">
        <f>TEXT(C23,"#0.0")&amp;" ("&amp;TEXT(D23,"#0.00")&amp;"; "&amp;TEXT(E23,"##0")&amp;" - "&amp;TEXT(I23,"##0")&amp;"; n="&amp;TEXT(B23,"#,##0")&amp;")"</f>
        <v>24.8 (5.36; 14 - 43; n=751)</v>
      </c>
    </row>
    <row r="24" spans="1:11" ht="15">
      <c r="A24" s="2" t="s">
        <v>38</v>
      </c>
      <c r="B24">
        <v>745</v>
      </c>
      <c r="C24">
        <v>156.6886</v>
      </c>
      <c r="D24">
        <v>6.487556</v>
      </c>
      <c r="E24">
        <v>106</v>
      </c>
      <c r="F24">
        <v>153</v>
      </c>
      <c r="G24">
        <v>156</v>
      </c>
      <c r="H24">
        <v>161</v>
      </c>
      <c r="I24">
        <v>176</v>
      </c>
      <c r="K24" t="str">
        <f>TEXT(C24,"#0")&amp;" ("&amp;TEXT(D24,"#0.0")&amp;"; "&amp;TEXT(E24,"##00")&amp;" - "&amp;TEXT(I24,"##0")&amp;"; n="&amp;TEXT(B24,"#,##0")&amp;")"</f>
        <v>157 (6.5; 106 - 176; n=745)</v>
      </c>
    </row>
    <row r="25" spans="1:11" ht="15">
      <c r="A25" s="2" t="s">
        <v>39</v>
      </c>
      <c r="B25">
        <v>751</v>
      </c>
      <c r="C25">
        <v>1.098535</v>
      </c>
      <c r="D25">
        <v>1.21145</v>
      </c>
      <c r="E25">
        <v>0</v>
      </c>
      <c r="F25">
        <v>0</v>
      </c>
      <c r="G25">
        <v>1</v>
      </c>
      <c r="H25">
        <v>2</v>
      </c>
      <c r="I25">
        <v>6</v>
      </c>
      <c r="K25" t="str">
        <f>TEXT(C25,"#0.00")&amp;" ("&amp;TEXT(D25,"#0.00")&amp;"; "&amp;TEXT(E25,"##0")&amp;" - "&amp;TEXT(I25,"##0")&amp;"; n="&amp;TEXT(B25,"#,##0")&amp;")"</f>
        <v>1.10 (1.21; 0 - 6; n=751)</v>
      </c>
    </row>
    <row r="26" spans="1:11" ht="15">
      <c r="A26" s="2" t="s">
        <v>62</v>
      </c>
      <c r="B26">
        <v>751</v>
      </c>
      <c r="C26">
        <v>0.138482</v>
      </c>
      <c r="D26">
        <v>0.3456354</v>
      </c>
      <c r="E26">
        <v>0</v>
      </c>
      <c r="F26">
        <v>0</v>
      </c>
      <c r="G26">
        <v>0</v>
      </c>
      <c r="H26">
        <v>0</v>
      </c>
      <c r="I26">
        <v>1</v>
      </c>
      <c r="K26" t="str">
        <f>TEXT(C26,"#00.0%")&amp;" (n="&amp;TEXT(B26,"#,##0")&amp;")"</f>
        <v>13.8% (n=751)</v>
      </c>
    </row>
    <row r="27" spans="1:11" ht="12.75">
      <c r="A27" t="s">
        <v>42</v>
      </c>
      <c r="B27">
        <v>750</v>
      </c>
      <c r="C27">
        <v>39.184</v>
      </c>
      <c r="D27">
        <v>1.500604</v>
      </c>
      <c r="E27">
        <v>30</v>
      </c>
      <c r="F27">
        <v>38</v>
      </c>
      <c r="G27">
        <v>39</v>
      </c>
      <c r="H27">
        <v>40</v>
      </c>
      <c r="I27">
        <v>44</v>
      </c>
      <c r="K27" t="str">
        <f>TEXT(C27,"#0.0")&amp;" ("&amp;TEXT(D27,"#0.00")&amp;"; "&amp;TEXT(E27,"##0")&amp;" - "&amp;TEXT(I27,"##0")&amp;"; n="&amp;TEXT(B27,"#,##0")&amp;")"</f>
        <v>39.2 (1.50; 30 - 44; n=750)</v>
      </c>
    </row>
    <row r="28" spans="1:11" ht="12.75">
      <c r="A28" t="s">
        <v>43</v>
      </c>
      <c r="B28">
        <v>751</v>
      </c>
      <c r="C28">
        <v>3105.632</v>
      </c>
      <c r="D28">
        <v>534.4615</v>
      </c>
      <c r="E28">
        <v>1035</v>
      </c>
      <c r="F28">
        <v>2810</v>
      </c>
      <c r="G28">
        <v>3140</v>
      </c>
      <c r="H28">
        <v>3440</v>
      </c>
      <c r="I28">
        <v>4730</v>
      </c>
      <c r="K28" t="str">
        <f>TEXT(C28,"#,##0")&amp;" ("&amp;TEXT(D28,"#,##0")&amp;"; "&amp;TEXT(E28,"#,##0")&amp;" - "&amp;TEXT(I28,"#,##0")&amp;"; n="&amp;TEXT(B28,"#,##0")&amp;")"</f>
        <v>3,106 (534; 1,035 - 4,730; n=751)</v>
      </c>
    </row>
    <row r="29" spans="1:11" ht="12.75">
      <c r="A29" t="s">
        <v>44</v>
      </c>
      <c r="B29">
        <v>751</v>
      </c>
      <c r="C29">
        <v>1.490013</v>
      </c>
      <c r="D29">
        <v>0.5002334</v>
      </c>
      <c r="E29">
        <v>1</v>
      </c>
      <c r="F29">
        <v>1</v>
      </c>
      <c r="G29">
        <v>1</v>
      </c>
      <c r="H29">
        <v>2</v>
      </c>
      <c r="I29">
        <v>2</v>
      </c>
      <c r="K29" t="str">
        <f>TEXT(C29,"#0.00")&amp;" ("&amp;TEXT(D29,"#0.00")&amp;"; "&amp;TEXT(E29,"##0")&amp;" - "&amp;TEXT(I29,"##0")&amp;"; n="&amp;TEXT(B29,"#,##0")&amp;")"</f>
        <v>1.49 (0.50; 1 - 2; n=751)</v>
      </c>
    </row>
    <row r="30" spans="1:11" ht="12.75">
      <c r="A30" t="s">
        <v>45</v>
      </c>
      <c r="B30">
        <v>751</v>
      </c>
      <c r="C30">
        <v>0.4900133</v>
      </c>
      <c r="D30">
        <v>0.5002334</v>
      </c>
      <c r="E30">
        <v>0</v>
      </c>
      <c r="F30">
        <v>0</v>
      </c>
      <c r="G30">
        <v>0</v>
      </c>
      <c r="H30">
        <v>1</v>
      </c>
      <c r="I30">
        <v>1</v>
      </c>
      <c r="K30" t="str">
        <f>TEXT(C30,"#00.0%")&amp;" (n="&amp;TEXT(B30,"#,##0")&amp;")"</f>
        <v>49.0% (n=751)</v>
      </c>
    </row>
  </sheetData>
  <mergeCells count="2">
    <mergeCell ref="N1:P1"/>
    <mergeCell ref="N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B25" sqref="B25"/>
    </sheetView>
  </sheetViews>
  <sheetFormatPr defaultColWidth="9.140625" defaultRowHeight="12.75"/>
  <cols>
    <col min="12" max="12" width="25.7109375" style="0" customWidth="1"/>
    <col min="13" max="13" width="20.8515625" style="0" customWidth="1"/>
    <col min="14" max="16" width="33.00390625" style="0" customWidth="1"/>
  </cols>
  <sheetData>
    <row r="1" spans="14:16" ht="12.75">
      <c r="N1" s="14"/>
      <c r="O1" s="14"/>
      <c r="P1" s="14"/>
    </row>
    <row r="2" spans="14:16" ht="12.75">
      <c r="N2" s="14"/>
      <c r="O2" s="14"/>
      <c r="P2" s="14"/>
    </row>
    <row r="3" spans="1:16" ht="15">
      <c r="A3" s="1"/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N3" t="s">
        <v>57</v>
      </c>
      <c r="O3" t="s">
        <v>58</v>
      </c>
      <c r="P3" t="s">
        <v>8</v>
      </c>
    </row>
    <row r="4" spans="1:16" ht="15">
      <c r="A4" s="1"/>
      <c r="N4" t="s">
        <v>59</v>
      </c>
      <c r="O4" t="s">
        <v>60</v>
      </c>
      <c r="P4" t="s">
        <v>61</v>
      </c>
    </row>
    <row r="5" spans="1:16" ht="15">
      <c r="A5" s="2" t="s">
        <v>37</v>
      </c>
      <c r="B5">
        <v>650</v>
      </c>
      <c r="C5">
        <v>24.94</v>
      </c>
      <c r="D5">
        <v>5.448549</v>
      </c>
      <c r="E5">
        <v>14</v>
      </c>
      <c r="F5">
        <v>21</v>
      </c>
      <c r="G5">
        <v>24</v>
      </c>
      <c r="H5">
        <v>28</v>
      </c>
      <c r="I5">
        <v>43</v>
      </c>
      <c r="K5" t="str">
        <f>TEXT(C5,"#0.0")&amp;" ("&amp;TEXT(D5,"#0.00")&amp;"; "&amp;TEXT(E5,"##0")&amp;" - "&amp;TEXT(I5,"##0")&amp;"; n="&amp;TEXT(B5,"#,##0")&amp;")"</f>
        <v>24.9 (5.45; 14 - 43; n=650)</v>
      </c>
      <c r="M5" s="2" t="s">
        <v>48</v>
      </c>
      <c r="N5" t="str">
        <f>K5</f>
        <v>24.9 (5.45; 14 - 43; n=650)</v>
      </c>
      <c r="O5" t="str">
        <f>K15</f>
        <v>23.8 (4.90; 16 - 35; n=105)</v>
      </c>
      <c r="P5" t="str">
        <f>K25</f>
        <v>24.8 (5.39; 14 - 43; n=755)</v>
      </c>
    </row>
    <row r="6" spans="1:16" ht="15">
      <c r="A6" s="2" t="s">
        <v>38</v>
      </c>
      <c r="B6">
        <v>650</v>
      </c>
      <c r="C6">
        <v>157.0077</v>
      </c>
      <c r="D6">
        <v>6.538609</v>
      </c>
      <c r="E6">
        <v>106</v>
      </c>
      <c r="F6">
        <v>153</v>
      </c>
      <c r="G6">
        <v>157</v>
      </c>
      <c r="H6">
        <v>162</v>
      </c>
      <c r="I6">
        <v>176</v>
      </c>
      <c r="K6" t="str">
        <f>TEXT(C6,"#0")&amp;" ("&amp;TEXT(D6,"#0.0")&amp;"; "&amp;TEXT(E6,"##00")&amp;" - "&amp;TEXT(I6,"##0")&amp;"; n="&amp;TEXT(B6,"#,##0")&amp;")"</f>
        <v>157 (6.5; 106 - 176; n=650)</v>
      </c>
      <c r="M6" s="2" t="s">
        <v>49</v>
      </c>
      <c r="N6" t="str">
        <f aca="true" t="shared" si="0" ref="N6:N13">K6</f>
        <v>157 (6.5; 106 - 176; n=650)</v>
      </c>
      <c r="O6" t="str">
        <f aca="true" t="shared" si="1" ref="O6:O13">K16</f>
        <v>155 (5.9; 142 - 172; n=99)</v>
      </c>
      <c r="P6" t="str">
        <f aca="true" t="shared" si="2" ref="P6:P13">K26</f>
        <v>157 (6.5; 106 - 176; n=749)</v>
      </c>
    </row>
    <row r="7" spans="1:16" ht="15">
      <c r="A7" s="2" t="s">
        <v>39</v>
      </c>
      <c r="B7">
        <v>650</v>
      </c>
      <c r="C7">
        <v>1.132308</v>
      </c>
      <c r="D7">
        <v>1.227962</v>
      </c>
      <c r="E7">
        <v>0</v>
      </c>
      <c r="F7">
        <v>0</v>
      </c>
      <c r="G7">
        <v>1</v>
      </c>
      <c r="H7">
        <v>2</v>
      </c>
      <c r="I7">
        <v>6</v>
      </c>
      <c r="K7" t="str">
        <f>TEXT(C7,"#0.00")&amp;" ("&amp;TEXT(D7,"#0.00")&amp;"; "&amp;TEXT(E7,"##0")&amp;" - "&amp;TEXT(I7,"##0")&amp;"; n="&amp;TEXT(B7,"#,##0")&amp;")"</f>
        <v>1.13 (1.23; 0 - 6; n=650)</v>
      </c>
      <c r="M7" s="2" t="s">
        <v>50</v>
      </c>
      <c r="N7" t="str">
        <f t="shared" si="0"/>
        <v>1.13 (1.23; 0 - 6; n=650)</v>
      </c>
      <c r="O7" t="str">
        <f t="shared" si="1"/>
        <v>0.90 (1.11; 0 - 6; n=105)</v>
      </c>
      <c r="P7" t="str">
        <f t="shared" si="2"/>
        <v>1.10 (1.21; 0 - 6; n=755)</v>
      </c>
    </row>
    <row r="8" spans="1:16" ht="15">
      <c r="A8" s="2" t="s">
        <v>40</v>
      </c>
      <c r="B8">
        <v>647</v>
      </c>
      <c r="C8">
        <v>1.712519</v>
      </c>
      <c r="D8">
        <v>0.4529378</v>
      </c>
      <c r="E8">
        <v>1</v>
      </c>
      <c r="F8">
        <v>1</v>
      </c>
      <c r="G8">
        <v>2</v>
      </c>
      <c r="H8">
        <v>2</v>
      </c>
      <c r="I8">
        <v>2</v>
      </c>
      <c r="K8" t="str">
        <f>TEXT(C8,"#0.00")&amp;" ("&amp;TEXT(D8,"#0.000")&amp;"; "&amp;TEXT(E8,"##0")&amp;" - "&amp;TEXT(I8,"##0")&amp;"; n="&amp;TEXT(B8,"#,##0")&amp;")"</f>
        <v>1.71 (0.453; 1 - 2; n=647)</v>
      </c>
      <c r="M8" s="2" t="s">
        <v>51</v>
      </c>
      <c r="N8" t="str">
        <f t="shared" si="0"/>
        <v>1.71 (0.453; 1 - 2; n=647)</v>
      </c>
      <c r="O8" t="str">
        <f t="shared" si="1"/>
        <v>1.57 (0.498; 1 - 2; n=104)</v>
      </c>
      <c r="P8" t="str">
        <f t="shared" si="2"/>
        <v>1.69 (0.462; 1 - 2; n=751)</v>
      </c>
    </row>
    <row r="9" spans="1:16" ht="15">
      <c r="A9" s="2" t="s">
        <v>41</v>
      </c>
      <c r="B9">
        <v>647</v>
      </c>
      <c r="C9">
        <v>0.2874807</v>
      </c>
      <c r="D9">
        <v>0.4529378</v>
      </c>
      <c r="E9">
        <v>0</v>
      </c>
      <c r="F9">
        <v>0</v>
      </c>
      <c r="G9">
        <v>0</v>
      </c>
      <c r="H9">
        <v>1</v>
      </c>
      <c r="I9">
        <v>1</v>
      </c>
      <c r="K9" t="str">
        <f>TEXT(C9,"#00.0%")&amp;" (n="&amp;TEXT(B9,"#,##0")&amp;")"</f>
        <v>28.7% (n=647)</v>
      </c>
      <c r="M9" s="2" t="s">
        <v>56</v>
      </c>
      <c r="N9" t="str">
        <f t="shared" si="0"/>
        <v>28.7% (n=647)</v>
      </c>
      <c r="O9" t="str">
        <f t="shared" si="1"/>
        <v>43.3% (n=104)</v>
      </c>
      <c r="P9" t="str">
        <f t="shared" si="2"/>
        <v>30.8% (n=751)</v>
      </c>
    </row>
    <row r="10" spans="1:16" ht="15">
      <c r="A10" s="2" t="s">
        <v>42</v>
      </c>
      <c r="B10">
        <v>647</v>
      </c>
      <c r="C10">
        <v>39.38485</v>
      </c>
      <c r="D10">
        <v>1.24491</v>
      </c>
      <c r="E10">
        <v>38</v>
      </c>
      <c r="F10">
        <v>38</v>
      </c>
      <c r="G10">
        <v>39</v>
      </c>
      <c r="H10">
        <v>40</v>
      </c>
      <c r="I10">
        <v>44</v>
      </c>
      <c r="K10" t="str">
        <f>TEXT(C10,"#0.0")&amp;" ("&amp;TEXT(D10,"#0.00")&amp;"; "&amp;TEXT(E10,"##0")&amp;" - "&amp;TEXT(I10,"##0")&amp;"; n="&amp;TEXT(B10,"#,##0")&amp;")"</f>
        <v>39.4 (1.24; 38 - 44; n=647)</v>
      </c>
      <c r="M10" s="2" t="s">
        <v>52</v>
      </c>
      <c r="N10" t="str">
        <f t="shared" si="0"/>
        <v>39.4 (1.24; 38 - 44; n=647)</v>
      </c>
      <c r="O10" t="str">
        <f t="shared" si="1"/>
        <v>37.9 (2.20; 30 - 42; n=103)</v>
      </c>
      <c r="P10" t="str">
        <f t="shared" si="2"/>
        <v>39.2 (1.50; 30 - 44; n=750)</v>
      </c>
    </row>
    <row r="11" spans="1:16" ht="15">
      <c r="A11" s="2" t="s">
        <v>43</v>
      </c>
      <c r="B11">
        <v>647</v>
      </c>
      <c r="C11">
        <v>3246.206</v>
      </c>
      <c r="D11">
        <v>402.1284</v>
      </c>
      <c r="E11">
        <v>2510</v>
      </c>
      <c r="F11">
        <v>2940</v>
      </c>
      <c r="G11">
        <v>3200</v>
      </c>
      <c r="H11">
        <v>3500</v>
      </c>
      <c r="I11">
        <v>4730</v>
      </c>
      <c r="K11" t="str">
        <f>TEXT(C11,"#,##0")&amp;" ("&amp;TEXT(D11,"#,##0")&amp;"; "&amp;TEXT(E11,"#,##0")&amp;" - "&amp;TEXT(I11,"#,##0")&amp;"; n="&amp;TEXT(B11,"#,##0")&amp;")"</f>
        <v>3,246 (402; 2,510 - 4,730; n=647)</v>
      </c>
      <c r="M11" s="2" t="s">
        <v>53</v>
      </c>
      <c r="N11" t="str">
        <f t="shared" si="0"/>
        <v>3,246 (402; 2,510 - 4,730; n=647)</v>
      </c>
      <c r="O11" t="str">
        <f t="shared" si="1"/>
        <v>2,231 (412; 1,035 - 3,780; n=104)</v>
      </c>
      <c r="P11" t="str">
        <f t="shared" si="2"/>
        <v>3,106 (534; 1,035 - 4,730; n=751)</v>
      </c>
    </row>
    <row r="12" spans="1:16" ht="15">
      <c r="A12" s="2" t="s">
        <v>44</v>
      </c>
      <c r="B12">
        <v>647</v>
      </c>
      <c r="C12">
        <v>1.476043</v>
      </c>
      <c r="D12">
        <v>0.4998121</v>
      </c>
      <c r="E12">
        <v>1</v>
      </c>
      <c r="F12">
        <v>1</v>
      </c>
      <c r="G12">
        <v>1</v>
      </c>
      <c r="H12">
        <v>2</v>
      </c>
      <c r="I12">
        <v>2</v>
      </c>
      <c r="K12" t="str">
        <f>TEXT(C12,"#0.00")&amp;" ("&amp;TEXT(D12,"#0.00")&amp;"; "&amp;TEXT(E12,"##0")&amp;" - "&amp;TEXT(I12,"##0")&amp;"; n="&amp;TEXT(B12,"#,##0")&amp;")"</f>
        <v>1.48 (0.50; 1 - 2; n=647)</v>
      </c>
      <c r="M12" s="2" t="s">
        <v>54</v>
      </c>
      <c r="N12" t="str">
        <f t="shared" si="0"/>
        <v>1.48 (0.50; 1 - 2; n=647)</v>
      </c>
      <c r="O12" t="str">
        <f t="shared" si="1"/>
        <v>1.58 (0.50; 1 - 2; n=104)</v>
      </c>
      <c r="P12" t="str">
        <f t="shared" si="2"/>
        <v>1.49 (0.50; 1 - 2; n=751)</v>
      </c>
    </row>
    <row r="13" spans="1:16" ht="15">
      <c r="A13" s="2" t="s">
        <v>45</v>
      </c>
      <c r="B13">
        <v>647</v>
      </c>
      <c r="C13">
        <v>0.4760433</v>
      </c>
      <c r="D13">
        <v>0.4998121</v>
      </c>
      <c r="E13">
        <v>0</v>
      </c>
      <c r="F13">
        <v>0</v>
      </c>
      <c r="G13">
        <v>0</v>
      </c>
      <c r="H13">
        <v>1</v>
      </c>
      <c r="I13">
        <v>1</v>
      </c>
      <c r="K13" t="str">
        <f>TEXT(C13,"#00.0%")&amp;" (n="&amp;TEXT(B13,"#,##0")&amp;")"</f>
        <v>47.6% (n=647)</v>
      </c>
      <c r="M13" s="2" t="s">
        <v>55</v>
      </c>
      <c r="N13" t="str">
        <f t="shared" si="0"/>
        <v>47.6% (n=647)</v>
      </c>
      <c r="O13" t="str">
        <f t="shared" si="1"/>
        <v>57.7% (n=104)</v>
      </c>
      <c r="P13" t="str">
        <f t="shared" si="2"/>
        <v>49.0% (n=751)</v>
      </c>
    </row>
    <row r="14" spans="1:9" ht="15">
      <c r="A14" s="2" t="s">
        <v>46</v>
      </c>
      <c r="B14" t="s">
        <v>47</v>
      </c>
      <c r="C14" t="s">
        <v>9</v>
      </c>
      <c r="D14" t="s">
        <v>9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</row>
    <row r="15" spans="1:11" ht="15">
      <c r="A15" s="2" t="s">
        <v>37</v>
      </c>
      <c r="B15">
        <v>105</v>
      </c>
      <c r="C15">
        <v>23.84762</v>
      </c>
      <c r="D15">
        <v>4.89855</v>
      </c>
      <c r="E15">
        <v>16</v>
      </c>
      <c r="F15">
        <v>20</v>
      </c>
      <c r="G15">
        <v>23</v>
      </c>
      <c r="H15">
        <v>27</v>
      </c>
      <c r="I15">
        <v>35</v>
      </c>
      <c r="K15" t="str">
        <f>TEXT(C15,"#0.0")&amp;" ("&amp;TEXT(D15,"#0.00")&amp;"; "&amp;TEXT(E15,"##0")&amp;" - "&amp;TEXT(I15,"##0")&amp;"; n="&amp;TEXT(B15,"#,##0")&amp;")"</f>
        <v>23.8 (4.90; 16 - 35; n=105)</v>
      </c>
    </row>
    <row r="16" spans="1:11" ht="15">
      <c r="A16" s="2" t="s">
        <v>38</v>
      </c>
      <c r="B16">
        <v>99</v>
      </c>
      <c r="C16">
        <v>154.5556</v>
      </c>
      <c r="D16">
        <v>5.873187</v>
      </c>
      <c r="E16">
        <v>142</v>
      </c>
      <c r="F16">
        <v>150</v>
      </c>
      <c r="G16">
        <v>155</v>
      </c>
      <c r="H16">
        <v>158</v>
      </c>
      <c r="I16">
        <v>172</v>
      </c>
      <c r="K16" t="str">
        <f>TEXT(C16,"#0")&amp;" ("&amp;TEXT(D16,"#0.0")&amp;"; "&amp;TEXT(E16,"##00")&amp;" - "&amp;TEXT(I16,"##0")&amp;"; n="&amp;TEXT(B16,"#,##0")&amp;")"</f>
        <v>155 (5.9; 142 - 172; n=99)</v>
      </c>
    </row>
    <row r="17" spans="1:11" ht="15">
      <c r="A17" s="2" t="s">
        <v>39</v>
      </c>
      <c r="B17">
        <v>105</v>
      </c>
      <c r="C17">
        <v>0.8952381</v>
      </c>
      <c r="D17">
        <v>1.10874</v>
      </c>
      <c r="E17">
        <v>0</v>
      </c>
      <c r="F17">
        <v>0</v>
      </c>
      <c r="G17">
        <v>1</v>
      </c>
      <c r="H17">
        <v>1</v>
      </c>
      <c r="I17">
        <v>6</v>
      </c>
      <c r="K17" t="str">
        <f>TEXT(C17,"#0.00")&amp;" ("&amp;TEXT(D17,"#0.00")&amp;"; "&amp;TEXT(E17,"##0")&amp;" - "&amp;TEXT(I17,"##0")&amp;"; n="&amp;TEXT(B17,"#,##0")&amp;")"</f>
        <v>0.90 (1.11; 0 - 6; n=105)</v>
      </c>
    </row>
    <row r="18" spans="1:11" ht="15">
      <c r="A18" s="2" t="s">
        <v>40</v>
      </c>
      <c r="B18">
        <v>104</v>
      </c>
      <c r="C18">
        <v>1.567308</v>
      </c>
      <c r="D18">
        <v>0.4978482</v>
      </c>
      <c r="E18">
        <v>1</v>
      </c>
      <c r="F18">
        <v>1</v>
      </c>
      <c r="G18">
        <v>2</v>
      </c>
      <c r="H18">
        <v>2</v>
      </c>
      <c r="I18">
        <v>2</v>
      </c>
      <c r="K18" t="str">
        <f>TEXT(C18,"#0.00")&amp;" ("&amp;TEXT(D18,"#0.000")&amp;"; "&amp;TEXT(E18,"##0")&amp;" - "&amp;TEXT(I18,"##0")&amp;"; n="&amp;TEXT(B18,"#,##0")&amp;")"</f>
        <v>1.57 (0.498; 1 - 2; n=104)</v>
      </c>
    </row>
    <row r="19" spans="1:11" ht="15">
      <c r="A19" s="2" t="s">
        <v>41</v>
      </c>
      <c r="B19">
        <v>104</v>
      </c>
      <c r="C19">
        <v>0.4326923</v>
      </c>
      <c r="D19">
        <v>0.4978482</v>
      </c>
      <c r="E19">
        <v>0</v>
      </c>
      <c r="F19">
        <v>0</v>
      </c>
      <c r="G19">
        <v>0</v>
      </c>
      <c r="H19">
        <v>1</v>
      </c>
      <c r="I19">
        <v>1</v>
      </c>
      <c r="K19" t="str">
        <f>TEXT(C19,"#00.0%")&amp;" (n="&amp;TEXT(B19,"#,##0")&amp;")"</f>
        <v>43.3% (n=104)</v>
      </c>
    </row>
    <row r="20" spans="1:11" ht="15">
      <c r="A20" s="2" t="s">
        <v>42</v>
      </c>
      <c r="B20">
        <v>103</v>
      </c>
      <c r="C20">
        <v>37.92233</v>
      </c>
      <c r="D20">
        <v>2.203782</v>
      </c>
      <c r="E20">
        <v>30</v>
      </c>
      <c r="F20">
        <v>37</v>
      </c>
      <c r="G20">
        <v>38</v>
      </c>
      <c r="H20">
        <v>39</v>
      </c>
      <c r="I20">
        <v>42</v>
      </c>
      <c r="K20" t="str">
        <f>TEXT(C20,"#0.0")&amp;" ("&amp;TEXT(D20,"#0.00")&amp;"; "&amp;TEXT(E20,"##0")&amp;" - "&amp;TEXT(I20,"##0")&amp;"; n="&amp;TEXT(B20,"#,##0")&amp;")"</f>
        <v>37.9 (2.20; 30 - 42; n=103)</v>
      </c>
    </row>
    <row r="21" spans="1:11" ht="15">
      <c r="A21" s="2" t="s">
        <v>43</v>
      </c>
      <c r="B21">
        <v>104</v>
      </c>
      <c r="C21">
        <v>2231.106</v>
      </c>
      <c r="D21">
        <v>411.6016</v>
      </c>
      <c r="E21">
        <v>1035</v>
      </c>
      <c r="F21">
        <v>2030</v>
      </c>
      <c r="G21">
        <v>2320</v>
      </c>
      <c r="H21">
        <v>2530</v>
      </c>
      <c r="I21">
        <v>3780</v>
      </c>
      <c r="K21" t="str">
        <f>TEXT(C21,"#,##0")&amp;" ("&amp;TEXT(D21,"#,##0")&amp;"; "&amp;TEXT(E21,"#,##0")&amp;" - "&amp;TEXT(I21,"#,##0")&amp;"; n="&amp;TEXT(B21,"#,##0")&amp;")"</f>
        <v>2,231 (412; 1,035 - 3,780; n=104)</v>
      </c>
    </row>
    <row r="22" spans="1:11" ht="15">
      <c r="A22" s="2" t="s">
        <v>44</v>
      </c>
      <c r="B22">
        <v>104</v>
      </c>
      <c r="C22">
        <v>1.576923</v>
      </c>
      <c r="D22">
        <v>0.4964399</v>
      </c>
      <c r="E22">
        <v>1</v>
      </c>
      <c r="F22">
        <v>1</v>
      </c>
      <c r="G22">
        <v>2</v>
      </c>
      <c r="H22">
        <v>2</v>
      </c>
      <c r="I22">
        <v>2</v>
      </c>
      <c r="K22" t="str">
        <f>TEXT(C22,"#0.00")&amp;" ("&amp;TEXT(D22,"#0.00")&amp;"; "&amp;TEXT(E22,"##0")&amp;" - "&amp;TEXT(I22,"##0")&amp;"; n="&amp;TEXT(B22,"#,##0")&amp;")"</f>
        <v>1.58 (0.50; 1 - 2; n=104)</v>
      </c>
    </row>
    <row r="23" spans="1:11" ht="15">
      <c r="A23" s="2" t="s">
        <v>45</v>
      </c>
      <c r="B23">
        <v>104</v>
      </c>
      <c r="C23">
        <v>0.5769231</v>
      </c>
      <c r="D23">
        <v>0.4964399</v>
      </c>
      <c r="E23">
        <v>0</v>
      </c>
      <c r="F23">
        <v>0</v>
      </c>
      <c r="G23">
        <v>1</v>
      </c>
      <c r="H23">
        <v>1</v>
      </c>
      <c r="I23">
        <v>1</v>
      </c>
      <c r="K23" t="str">
        <f>TEXT(C23,"#00.0%")&amp;" (n="&amp;TEXT(B23,"#,##0")&amp;")"</f>
        <v>57.7% (n=104)</v>
      </c>
    </row>
    <row r="24" spans="1:9" ht="15">
      <c r="A24" s="2" t="s">
        <v>46</v>
      </c>
      <c r="B24" t="s">
        <v>47</v>
      </c>
      <c r="C24" t="s">
        <v>9</v>
      </c>
      <c r="D24" t="s">
        <v>9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</row>
    <row r="25" spans="1:11" ht="15">
      <c r="A25" s="2" t="s">
        <v>37</v>
      </c>
      <c r="B25">
        <v>755</v>
      </c>
      <c r="C25">
        <v>24.78808</v>
      </c>
      <c r="D25">
        <v>5.385669</v>
      </c>
      <c r="E25">
        <v>14</v>
      </c>
      <c r="F25">
        <v>21</v>
      </c>
      <c r="G25">
        <v>24</v>
      </c>
      <c r="H25">
        <v>28</v>
      </c>
      <c r="I25">
        <v>43</v>
      </c>
      <c r="K25" t="str">
        <f>TEXT(C25,"#0.0")&amp;" ("&amp;TEXT(D25,"#0.00")&amp;"; "&amp;TEXT(E25,"##0")&amp;" - "&amp;TEXT(I25,"##0")&amp;"; n="&amp;TEXT(B25,"#,##0")&amp;")"</f>
        <v>24.8 (5.39; 14 - 43; n=755)</v>
      </c>
    </row>
    <row r="26" spans="1:11" ht="15">
      <c r="A26" s="2" t="s">
        <v>38</v>
      </c>
      <c r="B26">
        <v>749</v>
      </c>
      <c r="C26">
        <v>156.6836</v>
      </c>
      <c r="D26">
        <v>6.504216</v>
      </c>
      <c r="E26">
        <v>106</v>
      </c>
      <c r="F26">
        <v>153</v>
      </c>
      <c r="G26">
        <v>156</v>
      </c>
      <c r="H26">
        <v>161</v>
      </c>
      <c r="I26">
        <v>176</v>
      </c>
      <c r="K26" t="str">
        <f>TEXT(C26,"#0")&amp;" ("&amp;TEXT(D26,"#0.0")&amp;"; "&amp;TEXT(E26,"##00")&amp;" - "&amp;TEXT(I26,"##0")&amp;"; n="&amp;TEXT(B26,"#,##0")&amp;")"</f>
        <v>157 (6.5; 106 - 176; n=749)</v>
      </c>
    </row>
    <row r="27" spans="1:11" ht="15">
      <c r="A27" s="2" t="s">
        <v>39</v>
      </c>
      <c r="B27">
        <v>755</v>
      </c>
      <c r="C27">
        <v>1.099338</v>
      </c>
      <c r="D27">
        <v>1.214168</v>
      </c>
      <c r="E27">
        <v>0</v>
      </c>
      <c r="F27">
        <v>0</v>
      </c>
      <c r="G27">
        <v>1</v>
      </c>
      <c r="H27">
        <v>2</v>
      </c>
      <c r="I27">
        <v>6</v>
      </c>
      <c r="K27" t="str">
        <f>TEXT(C27,"#0.00")&amp;" ("&amp;TEXT(D27,"#0.00")&amp;"; "&amp;TEXT(E27,"##0")&amp;" - "&amp;TEXT(I27,"##0")&amp;"; n="&amp;TEXT(B27,"#,##0")&amp;")"</f>
        <v>1.10 (1.21; 0 - 6; n=755)</v>
      </c>
    </row>
    <row r="28" spans="1:11" ht="15">
      <c r="A28" s="2" t="s">
        <v>40</v>
      </c>
      <c r="B28">
        <v>751</v>
      </c>
      <c r="C28">
        <v>1.69241</v>
      </c>
      <c r="D28">
        <v>0.4618033</v>
      </c>
      <c r="E28">
        <v>1</v>
      </c>
      <c r="F28">
        <v>1</v>
      </c>
      <c r="G28">
        <v>2</v>
      </c>
      <c r="H28">
        <v>2</v>
      </c>
      <c r="I28">
        <v>2</v>
      </c>
      <c r="K28" t="str">
        <f>TEXT(C28,"#0.00")&amp;" ("&amp;TEXT(D28,"#0.000")&amp;"; "&amp;TEXT(E28,"##0")&amp;" - "&amp;TEXT(I28,"##0")&amp;"; n="&amp;TEXT(B28,"#,##0")&amp;")"</f>
        <v>1.69 (0.462; 1 - 2; n=751)</v>
      </c>
    </row>
    <row r="29" spans="1:11" ht="15">
      <c r="A29" s="1" t="s">
        <v>41</v>
      </c>
      <c r="B29">
        <v>751</v>
      </c>
      <c r="C29">
        <v>0.3075899</v>
      </c>
      <c r="D29">
        <v>0.4618033</v>
      </c>
      <c r="E29">
        <v>0</v>
      </c>
      <c r="F29">
        <v>0</v>
      </c>
      <c r="G29">
        <v>0</v>
      </c>
      <c r="H29">
        <v>1</v>
      </c>
      <c r="I29">
        <v>1</v>
      </c>
      <c r="K29" t="str">
        <f>TEXT(C29,"#00.0%")&amp;" (n="&amp;TEXT(B29,"#,##0")&amp;")"</f>
        <v>30.8% (n=751)</v>
      </c>
    </row>
    <row r="30" spans="1:11" ht="12.75">
      <c r="A30" t="s">
        <v>42</v>
      </c>
      <c r="B30">
        <v>750</v>
      </c>
      <c r="C30">
        <v>39.184</v>
      </c>
      <c r="D30">
        <v>1.500604</v>
      </c>
      <c r="E30">
        <v>30</v>
      </c>
      <c r="F30">
        <v>38</v>
      </c>
      <c r="G30">
        <v>39</v>
      </c>
      <c r="H30">
        <v>40</v>
      </c>
      <c r="I30">
        <v>44</v>
      </c>
      <c r="K30" t="str">
        <f>TEXT(C30,"#0.0")&amp;" ("&amp;TEXT(D30,"#0.00")&amp;"; "&amp;TEXT(E30,"##0")&amp;" - "&amp;TEXT(I30,"##0")&amp;"; n="&amp;TEXT(B30,"#,##0")&amp;")"</f>
        <v>39.2 (1.50; 30 - 44; n=750)</v>
      </c>
    </row>
    <row r="31" spans="1:11" ht="12.75">
      <c r="A31" t="s">
        <v>43</v>
      </c>
      <c r="B31">
        <v>751</v>
      </c>
      <c r="C31">
        <v>3105.632</v>
      </c>
      <c r="D31">
        <v>534.4615</v>
      </c>
      <c r="E31">
        <v>1035</v>
      </c>
      <c r="F31">
        <v>2810</v>
      </c>
      <c r="G31">
        <v>3140</v>
      </c>
      <c r="H31">
        <v>3440</v>
      </c>
      <c r="I31">
        <v>4730</v>
      </c>
      <c r="K31" t="str">
        <f>TEXT(C31,"#,##0")&amp;" ("&amp;TEXT(D31,"#,##0")&amp;"; "&amp;TEXT(E31,"#,##0")&amp;" - "&amp;TEXT(I31,"#,##0")&amp;"; n="&amp;TEXT(B31,"#,##0")&amp;")"</f>
        <v>3,106 (534; 1,035 - 4,730; n=751)</v>
      </c>
    </row>
    <row r="32" spans="1:11" ht="12.75">
      <c r="A32" t="s">
        <v>44</v>
      </c>
      <c r="B32">
        <v>751</v>
      </c>
      <c r="C32">
        <v>1.490013</v>
      </c>
      <c r="D32">
        <v>0.5002334</v>
      </c>
      <c r="E32">
        <v>1</v>
      </c>
      <c r="F32">
        <v>1</v>
      </c>
      <c r="G32">
        <v>1</v>
      </c>
      <c r="H32">
        <v>2</v>
      </c>
      <c r="I32">
        <v>2</v>
      </c>
      <c r="K32" t="str">
        <f>TEXT(C32,"#0.00")&amp;" ("&amp;TEXT(D32,"#0.00")&amp;"; "&amp;TEXT(E32,"##0")&amp;" - "&amp;TEXT(I32,"##0")&amp;"; n="&amp;TEXT(B32,"#,##0")&amp;")"</f>
        <v>1.49 (0.50; 1 - 2; n=751)</v>
      </c>
    </row>
    <row r="33" spans="1:11" ht="12.75">
      <c r="A33" t="s">
        <v>45</v>
      </c>
      <c r="B33">
        <v>751</v>
      </c>
      <c r="C33">
        <v>0.4900133</v>
      </c>
      <c r="D33">
        <v>0.5002334</v>
      </c>
      <c r="E33">
        <v>0</v>
      </c>
      <c r="F33">
        <v>0</v>
      </c>
      <c r="G33">
        <v>0</v>
      </c>
      <c r="H33">
        <v>1</v>
      </c>
      <c r="I33">
        <v>1</v>
      </c>
      <c r="K33" t="str">
        <f>TEXT(C33,"#00.0%")&amp;" (n="&amp;TEXT(B33,"#,##0")&amp;")"</f>
        <v>49.0% (n=751)</v>
      </c>
    </row>
  </sheetData>
  <mergeCells count="2">
    <mergeCell ref="N1:P1"/>
    <mergeCell ref="N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2"/>
  <sheetViews>
    <sheetView workbookViewId="0" topLeftCell="A1">
      <selection activeCell="G30" sqref="G30"/>
    </sheetView>
  </sheetViews>
  <sheetFormatPr defaultColWidth="9.140625" defaultRowHeight="12.75"/>
  <cols>
    <col min="1" max="1" width="18.00390625" style="0" customWidth="1"/>
  </cols>
  <sheetData>
    <row r="2" spans="3:14" ht="12.75">
      <c r="C2" s="13" t="s">
        <v>33</v>
      </c>
      <c r="D2" s="13" t="s">
        <v>34</v>
      </c>
      <c r="E2" s="13" t="s">
        <v>35</v>
      </c>
      <c r="F2" s="13" t="s">
        <v>36</v>
      </c>
      <c r="M2">
        <f>EXP(M3)</f>
        <v>300.9668121403475</v>
      </c>
      <c r="N2">
        <f>EXP(N3)</f>
        <v>292.6566269185303</v>
      </c>
    </row>
    <row r="3" spans="1:14" ht="12.75">
      <c r="A3" s="13" t="s">
        <v>10</v>
      </c>
      <c r="C3">
        <v>304.0152</v>
      </c>
      <c r="D3">
        <v>295.5663</v>
      </c>
      <c r="E3">
        <v>5.706764</v>
      </c>
      <c r="F3">
        <v>5.678587</v>
      </c>
      <c r="K3">
        <f>ROUND(C3,1)</f>
        <v>304</v>
      </c>
      <c r="L3">
        <f>ROUND(D3,1)</f>
        <v>295.6</v>
      </c>
      <c r="M3">
        <f>ROUND(E3,3)</f>
        <v>5.707</v>
      </c>
      <c r="N3">
        <f>ROUND(F3,3)</f>
        <v>5.679</v>
      </c>
    </row>
    <row r="4" spans="1:14" ht="12.75">
      <c r="A4" s="13" t="s">
        <v>11</v>
      </c>
      <c r="C4">
        <v>5.250855</v>
      </c>
      <c r="D4">
        <v>25.5308</v>
      </c>
      <c r="E4">
        <v>0.0139186</v>
      </c>
      <c r="F4">
        <v>0.0730519</v>
      </c>
      <c r="K4">
        <f>ROUND(C4,3)</f>
        <v>5.251</v>
      </c>
      <c r="L4">
        <f>ROUND(D4,2)</f>
        <v>25.53</v>
      </c>
      <c r="M4">
        <f>ROUND(E4,5)</f>
        <v>0.01392</v>
      </c>
      <c r="N4">
        <f>ROUND(F4,5)</f>
        <v>0.07305</v>
      </c>
    </row>
    <row r="5" ht="12.75">
      <c r="A5" s="13" t="s">
        <v>30</v>
      </c>
    </row>
    <row r="6" spans="1:19" ht="12.75">
      <c r="A6">
        <v>1</v>
      </c>
      <c r="B6">
        <f>LOG(A6,2)</f>
        <v>0</v>
      </c>
      <c r="C6">
        <f>C$3+A6*C$4</f>
        <v>309.266055</v>
      </c>
      <c r="D6">
        <f>D$3+B6*D$4</f>
        <v>295.5663</v>
      </c>
      <c r="E6">
        <f>E$3+A6*E$4</f>
        <v>5.7206826</v>
      </c>
      <c r="F6">
        <f>F$3+B6*F$4</f>
        <v>5.678587</v>
      </c>
      <c r="I6">
        <f aca="true" t="shared" si="0" ref="I6:I13">ROUND(A6,3)</f>
        <v>1</v>
      </c>
      <c r="J6">
        <f>ROUND(B6,3)</f>
        <v>0</v>
      </c>
      <c r="K6">
        <f>K$3+I6*K$4</f>
        <v>309.251</v>
      </c>
      <c r="L6">
        <f>L$3+J6*L$4</f>
        <v>295.6</v>
      </c>
      <c r="M6">
        <f>M$3+I6*M$4</f>
        <v>5.72092</v>
      </c>
      <c r="N6">
        <f>N$3+J6*N$4</f>
        <v>5.679</v>
      </c>
      <c r="P6">
        <f>ROUND(K6,1)</f>
        <v>309.3</v>
      </c>
      <c r="Q6">
        <f>ROUND(L6,1)</f>
        <v>295.6</v>
      </c>
      <c r="R6">
        <f>ROUND(M6,3)</f>
        <v>5.721</v>
      </c>
      <c r="S6">
        <f>ROUND(N6,3)</f>
        <v>5.679</v>
      </c>
    </row>
    <row r="7" spans="1:19" ht="12.75">
      <c r="A7">
        <v>2</v>
      </c>
      <c r="B7">
        <f aca="true" t="shared" si="1" ref="B7:B13">LOG(A7,2)</f>
        <v>1</v>
      </c>
      <c r="C7">
        <f aca="true" t="shared" si="2" ref="C7:C13">C$3+A7*C$4</f>
        <v>314.51691</v>
      </c>
      <c r="D7">
        <f aca="true" t="shared" si="3" ref="D7:D13">D$3+B7*D$4</f>
        <v>321.0971</v>
      </c>
      <c r="E7">
        <f aca="true" t="shared" si="4" ref="E7:E13">E$3+A7*E$4</f>
        <v>5.734601199999999</v>
      </c>
      <c r="F7">
        <f aca="true" t="shared" si="5" ref="F7:F13">F$3+B7*F$4</f>
        <v>5.7516389000000006</v>
      </c>
      <c r="I7">
        <f t="shared" si="0"/>
        <v>2</v>
      </c>
      <c r="J7">
        <f aca="true" t="shared" si="6" ref="J7:J13">ROUND(B7,3)</f>
        <v>1</v>
      </c>
      <c r="K7">
        <f aca="true" t="shared" si="7" ref="K7:K13">K$3+I7*K$4</f>
        <v>314.502</v>
      </c>
      <c r="L7">
        <f aca="true" t="shared" si="8" ref="L7:L13">L$3+J7*L$4</f>
        <v>321.13</v>
      </c>
      <c r="M7">
        <f aca="true" t="shared" si="9" ref="M7:M13">M$3+I7*M$4</f>
        <v>5.73484</v>
      </c>
      <c r="N7">
        <f aca="true" t="shared" si="10" ref="N7:N13">N$3+J7*N$4</f>
        <v>5.7520500000000006</v>
      </c>
      <c r="P7">
        <f aca="true" t="shared" si="11" ref="P7:P13">ROUND(K7,1)</f>
        <v>314.5</v>
      </c>
      <c r="Q7">
        <f aca="true" t="shared" si="12" ref="Q7:Q13">ROUND(L7,1)</f>
        <v>321.1</v>
      </c>
      <c r="R7">
        <f aca="true" t="shared" si="13" ref="R7:R13">ROUND(M7,3)</f>
        <v>5.735</v>
      </c>
      <c r="S7">
        <f aca="true" t="shared" si="14" ref="S7:S13">ROUND(N7,3)</f>
        <v>5.752</v>
      </c>
    </row>
    <row r="8" spans="1:19" ht="12.75">
      <c r="A8">
        <v>3</v>
      </c>
      <c r="B8">
        <f t="shared" si="1"/>
        <v>1.5849625007211563</v>
      </c>
      <c r="C8">
        <f t="shared" si="2"/>
        <v>319.767765</v>
      </c>
      <c r="D8">
        <f t="shared" si="3"/>
        <v>336.0316606134117</v>
      </c>
      <c r="E8">
        <f t="shared" si="4"/>
        <v>5.7485197999999995</v>
      </c>
      <c r="F8">
        <f t="shared" si="5"/>
        <v>5.794371522106432</v>
      </c>
      <c r="I8">
        <f t="shared" si="0"/>
        <v>3</v>
      </c>
      <c r="J8">
        <f t="shared" si="6"/>
        <v>1.585</v>
      </c>
      <c r="K8">
        <f t="shared" si="7"/>
        <v>319.753</v>
      </c>
      <c r="L8">
        <f t="shared" si="8"/>
        <v>336.06505000000004</v>
      </c>
      <c r="M8">
        <f t="shared" si="9"/>
        <v>5.74876</v>
      </c>
      <c r="N8">
        <f t="shared" si="10"/>
        <v>5.79478425</v>
      </c>
      <c r="P8">
        <f t="shared" si="11"/>
        <v>319.8</v>
      </c>
      <c r="Q8">
        <f t="shared" si="12"/>
        <v>336.1</v>
      </c>
      <c r="R8">
        <f t="shared" si="13"/>
        <v>5.749</v>
      </c>
      <c r="S8">
        <f t="shared" si="14"/>
        <v>5.795</v>
      </c>
    </row>
    <row r="9" spans="1:19" ht="12.75">
      <c r="A9">
        <v>4</v>
      </c>
      <c r="B9">
        <f t="shared" si="1"/>
        <v>2</v>
      </c>
      <c r="C9">
        <f t="shared" si="2"/>
        <v>325.01862</v>
      </c>
      <c r="D9">
        <f t="shared" si="3"/>
        <v>346.6279</v>
      </c>
      <c r="E9">
        <f t="shared" si="4"/>
        <v>5.7624384</v>
      </c>
      <c r="F9">
        <f t="shared" si="5"/>
        <v>5.8246908</v>
      </c>
      <c r="I9">
        <f t="shared" si="0"/>
        <v>4</v>
      </c>
      <c r="J9">
        <f t="shared" si="6"/>
        <v>2</v>
      </c>
      <c r="K9">
        <f t="shared" si="7"/>
        <v>325.004</v>
      </c>
      <c r="L9">
        <f t="shared" si="8"/>
        <v>346.66</v>
      </c>
      <c r="M9">
        <f t="shared" si="9"/>
        <v>5.76268</v>
      </c>
      <c r="N9">
        <f t="shared" si="10"/>
        <v>5.8251</v>
      </c>
      <c r="P9">
        <f t="shared" si="11"/>
        <v>325</v>
      </c>
      <c r="Q9">
        <f t="shared" si="12"/>
        <v>346.7</v>
      </c>
      <c r="R9">
        <f t="shared" si="13"/>
        <v>5.763</v>
      </c>
      <c r="S9">
        <f t="shared" si="14"/>
        <v>5.825</v>
      </c>
    </row>
    <row r="10" spans="1:19" ht="12.75">
      <c r="A10">
        <v>6</v>
      </c>
      <c r="B10">
        <f t="shared" si="1"/>
        <v>2.584962500721156</v>
      </c>
      <c r="C10">
        <f t="shared" si="2"/>
        <v>335.52033</v>
      </c>
      <c r="D10">
        <f t="shared" si="3"/>
        <v>361.5624606134117</v>
      </c>
      <c r="E10">
        <f t="shared" si="4"/>
        <v>5.790275599999999</v>
      </c>
      <c r="F10">
        <f t="shared" si="5"/>
        <v>5.867423422106432</v>
      </c>
      <c r="I10">
        <f t="shared" si="0"/>
        <v>6</v>
      </c>
      <c r="J10">
        <f t="shared" si="6"/>
        <v>2.585</v>
      </c>
      <c r="K10">
        <f t="shared" si="7"/>
        <v>335.506</v>
      </c>
      <c r="L10">
        <f t="shared" si="8"/>
        <v>361.59505</v>
      </c>
      <c r="M10">
        <f t="shared" si="9"/>
        <v>5.79052</v>
      </c>
      <c r="N10">
        <f t="shared" si="10"/>
        <v>5.8678342500000005</v>
      </c>
      <c r="P10">
        <f t="shared" si="11"/>
        <v>335.5</v>
      </c>
      <c r="Q10">
        <f t="shared" si="12"/>
        <v>361.6</v>
      </c>
      <c r="R10">
        <f t="shared" si="13"/>
        <v>5.791</v>
      </c>
      <c r="S10">
        <f t="shared" si="14"/>
        <v>5.868</v>
      </c>
    </row>
    <row r="11" spans="1:19" ht="12.75">
      <c r="A11">
        <v>8</v>
      </c>
      <c r="B11">
        <f t="shared" si="1"/>
        <v>3</v>
      </c>
      <c r="C11">
        <f t="shared" si="2"/>
        <v>346.02204</v>
      </c>
      <c r="D11">
        <f t="shared" si="3"/>
        <v>372.1587</v>
      </c>
      <c r="E11">
        <f t="shared" si="4"/>
        <v>5.8181128</v>
      </c>
      <c r="F11">
        <f t="shared" si="5"/>
        <v>5.8977427</v>
      </c>
      <c r="I11">
        <f t="shared" si="0"/>
        <v>8</v>
      </c>
      <c r="J11">
        <f t="shared" si="6"/>
        <v>3</v>
      </c>
      <c r="K11">
        <f t="shared" si="7"/>
        <v>346.008</v>
      </c>
      <c r="L11">
        <f t="shared" si="8"/>
        <v>372.19000000000005</v>
      </c>
      <c r="M11">
        <f t="shared" si="9"/>
        <v>5.81836</v>
      </c>
      <c r="N11">
        <f t="shared" si="10"/>
        <v>5.89815</v>
      </c>
      <c r="P11">
        <f t="shared" si="11"/>
        <v>346</v>
      </c>
      <c r="Q11">
        <f t="shared" si="12"/>
        <v>372.2</v>
      </c>
      <c r="R11">
        <f t="shared" si="13"/>
        <v>5.818</v>
      </c>
      <c r="S11">
        <f t="shared" si="14"/>
        <v>5.898</v>
      </c>
    </row>
    <row r="12" spans="1:19" ht="12.75">
      <c r="A12">
        <v>9</v>
      </c>
      <c r="B12">
        <f t="shared" si="1"/>
        <v>3.1699250014423126</v>
      </c>
      <c r="C12">
        <f t="shared" si="2"/>
        <v>351.272895</v>
      </c>
      <c r="D12">
        <f t="shared" si="3"/>
        <v>376.4970212268234</v>
      </c>
      <c r="E12">
        <f t="shared" si="4"/>
        <v>5.8320314</v>
      </c>
      <c r="F12">
        <f t="shared" si="5"/>
        <v>5.910156044212864</v>
      </c>
      <c r="I12">
        <f t="shared" si="0"/>
        <v>9</v>
      </c>
      <c r="J12">
        <f t="shared" si="6"/>
        <v>3.17</v>
      </c>
      <c r="K12">
        <f t="shared" si="7"/>
        <v>351.259</v>
      </c>
      <c r="L12">
        <f t="shared" si="8"/>
        <v>376.5301</v>
      </c>
      <c r="M12">
        <f t="shared" si="9"/>
        <v>5.83228</v>
      </c>
      <c r="N12">
        <f t="shared" si="10"/>
        <v>5.9105685</v>
      </c>
      <c r="P12">
        <f t="shared" si="11"/>
        <v>351.3</v>
      </c>
      <c r="Q12">
        <f t="shared" si="12"/>
        <v>376.5</v>
      </c>
      <c r="R12">
        <f t="shared" si="13"/>
        <v>5.832</v>
      </c>
      <c r="S12">
        <f t="shared" si="14"/>
        <v>5.911</v>
      </c>
    </row>
    <row r="13" spans="1:19" ht="12.75">
      <c r="A13">
        <v>12</v>
      </c>
      <c r="B13">
        <f t="shared" si="1"/>
        <v>3.5849625007211565</v>
      </c>
      <c r="C13">
        <f t="shared" si="2"/>
        <v>367.02546</v>
      </c>
      <c r="D13">
        <f t="shared" si="3"/>
        <v>387.0932606134117</v>
      </c>
      <c r="E13">
        <f t="shared" si="4"/>
        <v>5.8737872</v>
      </c>
      <c r="F13">
        <f t="shared" si="5"/>
        <v>5.940475322106432</v>
      </c>
      <c r="I13">
        <f t="shared" si="0"/>
        <v>12</v>
      </c>
      <c r="J13">
        <f t="shared" si="6"/>
        <v>3.585</v>
      </c>
      <c r="K13">
        <f t="shared" si="7"/>
        <v>367.012</v>
      </c>
      <c r="L13">
        <f t="shared" si="8"/>
        <v>387.12505000000004</v>
      </c>
      <c r="M13">
        <f t="shared" si="9"/>
        <v>5.87404</v>
      </c>
      <c r="N13">
        <f t="shared" si="10"/>
        <v>5.94088425</v>
      </c>
      <c r="P13">
        <f t="shared" si="11"/>
        <v>367</v>
      </c>
      <c r="Q13">
        <f t="shared" si="12"/>
        <v>387.1</v>
      </c>
      <c r="R13">
        <f t="shared" si="13"/>
        <v>5.874</v>
      </c>
      <c r="S13">
        <f t="shared" si="14"/>
        <v>5.941</v>
      </c>
    </row>
    <row r="14" ht="12.75">
      <c r="A14" s="13" t="s">
        <v>31</v>
      </c>
    </row>
    <row r="15" spans="1:19" ht="12.75">
      <c r="A15">
        <v>1</v>
      </c>
      <c r="C15" s="8">
        <f aca="true" t="shared" si="15" ref="C15:D22">C6</f>
        <v>309.266055</v>
      </c>
      <c r="D15" s="8">
        <f t="shared" si="15"/>
        <v>295.5663</v>
      </c>
      <c r="E15" s="8">
        <f aca="true" t="shared" si="16" ref="E15:F22">EXP(E6)</f>
        <v>305.113122107605</v>
      </c>
      <c r="F15" s="8">
        <f t="shared" si="16"/>
        <v>292.53578468725135</v>
      </c>
      <c r="K15">
        <f aca="true" t="shared" si="17" ref="K15:L22">ROUND(P15,1)</f>
        <v>309.3</v>
      </c>
      <c r="L15">
        <f t="shared" si="17"/>
        <v>295.6</v>
      </c>
      <c r="M15">
        <f aca="true" t="shared" si="18" ref="M15:M22">ROUND(R15,1)</f>
        <v>305.2</v>
      </c>
      <c r="N15">
        <f aca="true" t="shared" si="19" ref="N15:N22">ROUND(S15,1)</f>
        <v>292.7</v>
      </c>
      <c r="P15">
        <f aca="true" t="shared" si="20" ref="P15:Q22">P6</f>
        <v>309.3</v>
      </c>
      <c r="Q15">
        <f t="shared" si="20"/>
        <v>295.6</v>
      </c>
      <c r="R15">
        <f aca="true" t="shared" si="21" ref="R15:S22">EXP(R6)</f>
        <v>305.2099803831572</v>
      </c>
      <c r="S15">
        <f t="shared" si="21"/>
        <v>292.6566269185303</v>
      </c>
    </row>
    <row r="16" spans="1:19" ht="12.75">
      <c r="A16">
        <v>2</v>
      </c>
      <c r="C16" s="8">
        <f t="shared" si="15"/>
        <v>314.51691</v>
      </c>
      <c r="D16" s="8">
        <f t="shared" si="15"/>
        <v>321.0971</v>
      </c>
      <c r="E16" s="8">
        <f t="shared" si="16"/>
        <v>309.38956159589094</v>
      </c>
      <c r="F16" s="8">
        <f t="shared" si="16"/>
        <v>314.7060095464363</v>
      </c>
      <c r="K16">
        <f t="shared" si="17"/>
        <v>314.5</v>
      </c>
      <c r="L16">
        <f t="shared" si="17"/>
        <v>321.1</v>
      </c>
      <c r="M16">
        <f t="shared" si="18"/>
        <v>309.5</v>
      </c>
      <c r="N16">
        <f t="shared" si="19"/>
        <v>314.8</v>
      </c>
      <c r="P16">
        <f t="shared" si="20"/>
        <v>314.5</v>
      </c>
      <c r="Q16">
        <f t="shared" si="20"/>
        <v>321.1</v>
      </c>
      <c r="R16">
        <f t="shared" si="21"/>
        <v>309.51297075920724</v>
      </c>
      <c r="S16">
        <f t="shared" si="21"/>
        <v>314.8196704067165</v>
      </c>
    </row>
    <row r="17" spans="1:19" ht="12.75">
      <c r="A17">
        <v>3</v>
      </c>
      <c r="C17" s="8">
        <f t="shared" si="15"/>
        <v>319.767765</v>
      </c>
      <c r="D17" s="8">
        <f t="shared" si="15"/>
        <v>336.0316606134117</v>
      </c>
      <c r="E17" s="8">
        <f t="shared" si="16"/>
        <v>313.7259392951942</v>
      </c>
      <c r="F17" s="8">
        <f t="shared" si="16"/>
        <v>328.44569824230376</v>
      </c>
      <c r="K17">
        <f t="shared" si="17"/>
        <v>319.8</v>
      </c>
      <c r="L17">
        <f t="shared" si="17"/>
        <v>336.1</v>
      </c>
      <c r="M17">
        <f t="shared" si="18"/>
        <v>313.9</v>
      </c>
      <c r="N17">
        <f t="shared" si="19"/>
        <v>328.7</v>
      </c>
      <c r="P17">
        <f t="shared" si="20"/>
        <v>319.8</v>
      </c>
      <c r="Q17">
        <f t="shared" si="20"/>
        <v>336.1</v>
      </c>
      <c r="R17">
        <f t="shared" si="21"/>
        <v>313.8766266683865</v>
      </c>
      <c r="S17">
        <f t="shared" si="21"/>
        <v>328.6521839819514</v>
      </c>
    </row>
    <row r="18" spans="1:19" ht="12.75">
      <c r="A18">
        <v>4</v>
      </c>
      <c r="C18" s="8">
        <f t="shared" si="15"/>
        <v>325.01862</v>
      </c>
      <c r="D18" s="8">
        <f t="shared" si="15"/>
        <v>346.6279</v>
      </c>
      <c r="E18" s="8">
        <f t="shared" si="16"/>
        <v>318.1230952943665</v>
      </c>
      <c r="F18" s="8">
        <f t="shared" si="16"/>
        <v>338.55643524269897</v>
      </c>
      <c r="K18">
        <f t="shared" si="17"/>
        <v>325</v>
      </c>
      <c r="L18">
        <f t="shared" si="17"/>
        <v>346.7</v>
      </c>
      <c r="M18">
        <f t="shared" si="18"/>
        <v>318.3</v>
      </c>
      <c r="N18">
        <f t="shared" si="19"/>
        <v>338.7</v>
      </c>
      <c r="P18">
        <f t="shared" si="20"/>
        <v>325</v>
      </c>
      <c r="Q18">
        <f t="shared" si="20"/>
        <v>346.7</v>
      </c>
      <c r="R18">
        <f t="shared" si="21"/>
        <v>318.3018034012233</v>
      </c>
      <c r="S18">
        <f t="shared" si="21"/>
        <v>338.6611330779273</v>
      </c>
    </row>
    <row r="19" spans="1:19" ht="12.75">
      <c r="A19">
        <v>6</v>
      </c>
      <c r="C19" s="8">
        <f t="shared" si="15"/>
        <v>335.52033</v>
      </c>
      <c r="D19" s="8">
        <f t="shared" si="15"/>
        <v>361.5624606134117</v>
      </c>
      <c r="E19" s="8">
        <f t="shared" si="16"/>
        <v>327.1031615858258</v>
      </c>
      <c r="F19" s="8">
        <f t="shared" si="16"/>
        <v>353.3374050529721</v>
      </c>
      <c r="K19">
        <f t="shared" si="17"/>
        <v>335.5</v>
      </c>
      <c r="L19">
        <f t="shared" si="17"/>
        <v>361.6</v>
      </c>
      <c r="M19">
        <f t="shared" si="18"/>
        <v>327.3</v>
      </c>
      <c r="N19">
        <f t="shared" si="19"/>
        <v>353.5</v>
      </c>
      <c r="P19">
        <f t="shared" si="20"/>
        <v>335.5</v>
      </c>
      <c r="Q19">
        <f t="shared" si="20"/>
        <v>361.6</v>
      </c>
      <c r="R19">
        <f t="shared" si="21"/>
        <v>327.3402009613751</v>
      </c>
      <c r="S19">
        <f t="shared" si="21"/>
        <v>353.5411903330946</v>
      </c>
    </row>
    <row r="20" spans="1:19" ht="12.75">
      <c r="A20">
        <v>8</v>
      </c>
      <c r="C20" s="8">
        <f t="shared" si="15"/>
        <v>346.02204</v>
      </c>
      <c r="D20" s="8">
        <f t="shared" si="15"/>
        <v>372.1587</v>
      </c>
      <c r="E20" s="8">
        <f t="shared" si="16"/>
        <v>336.3367196601576</v>
      </c>
      <c r="F20" s="8">
        <f t="shared" si="16"/>
        <v>364.2143980963006</v>
      </c>
      <c r="K20">
        <f t="shared" si="17"/>
        <v>346</v>
      </c>
      <c r="L20">
        <f t="shared" si="17"/>
        <v>372.2</v>
      </c>
      <c r="M20">
        <f t="shared" si="18"/>
        <v>336.3</v>
      </c>
      <c r="N20">
        <f t="shared" si="19"/>
        <v>364.3</v>
      </c>
      <c r="P20">
        <f t="shared" si="20"/>
        <v>346</v>
      </c>
      <c r="Q20">
        <f t="shared" si="20"/>
        <v>372.2</v>
      </c>
      <c r="R20">
        <f t="shared" si="21"/>
        <v>336.29878301784674</v>
      </c>
      <c r="S20">
        <f t="shared" si="21"/>
        <v>364.3081225180604</v>
      </c>
    </row>
    <row r="21" spans="1:19" ht="12.75">
      <c r="A21">
        <v>9</v>
      </c>
      <c r="C21" s="8">
        <f t="shared" si="15"/>
        <v>351.272895</v>
      </c>
      <c r="D21" s="8">
        <f t="shared" si="15"/>
        <v>376.4970212268234</v>
      </c>
      <c r="E21" s="8">
        <f t="shared" si="16"/>
        <v>341.0507864278533</v>
      </c>
      <c r="F21" s="8">
        <f t="shared" si="16"/>
        <v>368.7636943603494</v>
      </c>
      <c r="K21">
        <f t="shared" si="17"/>
        <v>351.3</v>
      </c>
      <c r="L21">
        <f t="shared" si="17"/>
        <v>376.5</v>
      </c>
      <c r="M21">
        <f t="shared" si="18"/>
        <v>341</v>
      </c>
      <c r="N21">
        <f t="shared" si="19"/>
        <v>369.1</v>
      </c>
      <c r="P21">
        <f t="shared" si="20"/>
        <v>351.3</v>
      </c>
      <c r="Q21">
        <f t="shared" si="20"/>
        <v>376.5</v>
      </c>
      <c r="R21">
        <f t="shared" si="21"/>
        <v>341.0400776012889</v>
      </c>
      <c r="S21">
        <f t="shared" si="21"/>
        <v>369.0750459793103</v>
      </c>
    </row>
    <row r="22" spans="1:19" ht="12.75">
      <c r="A22">
        <v>12</v>
      </c>
      <c r="C22" s="8">
        <f t="shared" si="15"/>
        <v>367.02546</v>
      </c>
      <c r="D22" s="8">
        <f t="shared" si="15"/>
        <v>387.0932606134117</v>
      </c>
      <c r="E22" s="8">
        <f t="shared" si="16"/>
        <v>355.59313569195825</v>
      </c>
      <c r="F22" s="8">
        <f t="shared" si="16"/>
        <v>380.1155639355174</v>
      </c>
      <c r="K22">
        <f t="shared" si="17"/>
        <v>367</v>
      </c>
      <c r="L22">
        <f t="shared" si="17"/>
        <v>387.1</v>
      </c>
      <c r="M22">
        <f t="shared" si="18"/>
        <v>355.7</v>
      </c>
      <c r="N22">
        <f t="shared" si="19"/>
        <v>380.3</v>
      </c>
      <c r="P22">
        <f t="shared" si="20"/>
        <v>367</v>
      </c>
      <c r="Q22">
        <f t="shared" si="20"/>
        <v>387.1</v>
      </c>
      <c r="R22">
        <f t="shared" si="21"/>
        <v>355.66881396311595</v>
      </c>
      <c r="S22">
        <f t="shared" si="21"/>
        <v>380.31505449848305</v>
      </c>
    </row>
    <row r="23" ht="13.5" thickBot="1">
      <c r="A23" s="13" t="s">
        <v>32</v>
      </c>
    </row>
    <row r="24" spans="1:14" ht="17.25" customHeight="1" thickBot="1">
      <c r="A24" s="3" t="s">
        <v>12</v>
      </c>
      <c r="C24" s="9">
        <f aca="true" t="shared" si="22" ref="C24:F25">C16-C15</f>
        <v>5.250855000000001</v>
      </c>
      <c r="D24" s="9">
        <f t="shared" si="22"/>
        <v>25.5308</v>
      </c>
      <c r="E24" s="8">
        <f t="shared" si="22"/>
        <v>4.2764394882859165</v>
      </c>
      <c r="F24" s="8">
        <f t="shared" si="22"/>
        <v>22.17022485918494</v>
      </c>
      <c r="K24" s="5">
        <f aca="true" t="shared" si="23" ref="K24:N25">K16-K15</f>
        <v>5.199999999999989</v>
      </c>
      <c r="L24" s="5">
        <f t="shared" si="23"/>
        <v>25.5</v>
      </c>
      <c r="M24">
        <f t="shared" si="23"/>
        <v>4.300000000000011</v>
      </c>
      <c r="N24">
        <f t="shared" si="23"/>
        <v>22.100000000000023</v>
      </c>
    </row>
    <row r="25" spans="1:14" ht="17.25" customHeight="1" thickBot="1">
      <c r="A25" s="4" t="s">
        <v>13</v>
      </c>
      <c r="C25" s="9">
        <f t="shared" si="22"/>
        <v>5.250855000000001</v>
      </c>
      <c r="D25" s="10">
        <f t="shared" si="22"/>
        <v>14.93456061341169</v>
      </c>
      <c r="E25" s="8">
        <f t="shared" si="22"/>
        <v>4.336377699303284</v>
      </c>
      <c r="F25" s="8">
        <f t="shared" si="22"/>
        <v>13.739688695867471</v>
      </c>
      <c r="K25" s="5">
        <f t="shared" si="23"/>
        <v>5.300000000000011</v>
      </c>
      <c r="L25" s="6">
        <f t="shared" si="23"/>
        <v>15</v>
      </c>
      <c r="M25">
        <f t="shared" si="23"/>
        <v>4.399999999999977</v>
      </c>
      <c r="N25">
        <f t="shared" si="23"/>
        <v>13.899999999999977</v>
      </c>
    </row>
    <row r="26" spans="1:14" ht="17.25" customHeight="1" thickBot="1">
      <c r="A26" s="4" t="s">
        <v>14</v>
      </c>
      <c r="C26" s="10">
        <f>C18-C15</f>
        <v>15.752565000000004</v>
      </c>
      <c r="D26" s="8">
        <f>D18-D15</f>
        <v>51.0616</v>
      </c>
      <c r="E26" s="8">
        <f>E18-E15</f>
        <v>13.0099731867615</v>
      </c>
      <c r="F26" s="8">
        <f>F18-F15</f>
        <v>46.02065055544762</v>
      </c>
      <c r="K26" s="6">
        <f>K18-K15</f>
        <v>15.699999999999989</v>
      </c>
      <c r="L26">
        <f>L18-L15</f>
        <v>51.099999999999966</v>
      </c>
      <c r="M26">
        <f>M18-M15</f>
        <v>13.100000000000023</v>
      </c>
      <c r="N26">
        <f>N18-N15</f>
        <v>46</v>
      </c>
    </row>
    <row r="27" spans="1:14" ht="17.25" customHeight="1" thickBot="1">
      <c r="A27" s="4" t="s">
        <v>15</v>
      </c>
      <c r="C27" s="8">
        <f aca="true" t="shared" si="24" ref="C27:F30">C18-C16</f>
        <v>10.501710000000003</v>
      </c>
      <c r="D27" s="9">
        <f t="shared" si="24"/>
        <v>25.5308</v>
      </c>
      <c r="E27" s="8">
        <f t="shared" si="24"/>
        <v>8.733533698475583</v>
      </c>
      <c r="F27" s="8">
        <f t="shared" si="24"/>
        <v>23.850425696262676</v>
      </c>
      <c r="K27">
        <f aca="true" t="shared" si="25" ref="K27:N30">K18-K16</f>
        <v>10.5</v>
      </c>
      <c r="L27" s="5">
        <f t="shared" si="25"/>
        <v>25.599999999999966</v>
      </c>
      <c r="M27">
        <f t="shared" si="25"/>
        <v>8.800000000000011</v>
      </c>
      <c r="N27">
        <f t="shared" si="25"/>
        <v>23.899999999999977</v>
      </c>
    </row>
    <row r="28" spans="1:14" ht="17.25" customHeight="1" thickBot="1">
      <c r="A28" s="4" t="s">
        <v>16</v>
      </c>
      <c r="C28" s="10">
        <f t="shared" si="24"/>
        <v>15.752565000000004</v>
      </c>
      <c r="D28" s="9">
        <f t="shared" si="24"/>
        <v>25.5308</v>
      </c>
      <c r="E28" s="8">
        <f t="shared" si="24"/>
        <v>13.37722229063155</v>
      </c>
      <c r="F28" s="8">
        <f t="shared" si="24"/>
        <v>24.891706810668325</v>
      </c>
      <c r="K28" s="6">
        <f t="shared" si="25"/>
        <v>15.699999999999989</v>
      </c>
      <c r="L28" s="5">
        <f t="shared" si="25"/>
        <v>25.5</v>
      </c>
      <c r="M28">
        <f t="shared" si="25"/>
        <v>13.400000000000034</v>
      </c>
      <c r="N28">
        <f t="shared" si="25"/>
        <v>24.80000000000001</v>
      </c>
    </row>
    <row r="29" spans="1:14" ht="17.25" customHeight="1" thickBot="1">
      <c r="A29" s="4" t="s">
        <v>17</v>
      </c>
      <c r="C29" s="8">
        <f t="shared" si="24"/>
        <v>21.003420000000006</v>
      </c>
      <c r="D29" s="9">
        <f t="shared" si="24"/>
        <v>25.5308</v>
      </c>
      <c r="E29" s="8">
        <f t="shared" si="24"/>
        <v>18.213624365791077</v>
      </c>
      <c r="F29" s="8">
        <f t="shared" si="24"/>
        <v>25.657962853601646</v>
      </c>
      <c r="K29">
        <f t="shared" si="25"/>
        <v>21</v>
      </c>
      <c r="L29" s="5">
        <f t="shared" si="25"/>
        <v>25.5</v>
      </c>
      <c r="M29">
        <f t="shared" si="25"/>
        <v>18</v>
      </c>
      <c r="N29">
        <f t="shared" si="25"/>
        <v>25.600000000000023</v>
      </c>
    </row>
    <row r="30" spans="1:14" ht="17.25" customHeight="1" thickBot="1">
      <c r="A30" s="4" t="s">
        <v>18</v>
      </c>
      <c r="C30" s="10">
        <f t="shared" si="24"/>
        <v>15.752565000000004</v>
      </c>
      <c r="D30" s="10">
        <f t="shared" si="24"/>
        <v>14.93456061341169</v>
      </c>
      <c r="E30" s="8">
        <f t="shared" si="24"/>
        <v>13.947624842027551</v>
      </c>
      <c r="F30" s="8">
        <f t="shared" si="24"/>
        <v>15.426289307377317</v>
      </c>
      <c r="K30" s="6">
        <f t="shared" si="25"/>
        <v>15.800000000000011</v>
      </c>
      <c r="L30" s="6">
        <f t="shared" si="25"/>
        <v>14.899999999999977</v>
      </c>
      <c r="M30">
        <f t="shared" si="25"/>
        <v>13.699999999999989</v>
      </c>
      <c r="N30">
        <f t="shared" si="25"/>
        <v>15.600000000000023</v>
      </c>
    </row>
    <row r="31" spans="1:14" ht="17.25" customHeight="1" thickBot="1">
      <c r="A31" s="4" t="s">
        <v>19</v>
      </c>
      <c r="C31" s="9">
        <f>C21-C20</f>
        <v>5.250855000000001</v>
      </c>
      <c r="D31" s="8">
        <f>D21-D20</f>
        <v>4.338321226823382</v>
      </c>
      <c r="E31" s="8">
        <f>E21-E20</f>
        <v>4.714066767695726</v>
      </c>
      <c r="F31" s="8">
        <f>F21-F20</f>
        <v>4.549296264048792</v>
      </c>
      <c r="K31" s="5">
        <f>K21-K20</f>
        <v>5.300000000000011</v>
      </c>
      <c r="L31">
        <f>L21-L20</f>
        <v>4.300000000000011</v>
      </c>
      <c r="M31">
        <f>M21-M20</f>
        <v>4.699999999999989</v>
      </c>
      <c r="N31">
        <f>N21-N20</f>
        <v>4.800000000000011</v>
      </c>
    </row>
    <row r="32" spans="1:14" ht="17.25" customHeight="1" thickBot="1">
      <c r="A32" s="4" t="s">
        <v>20</v>
      </c>
      <c r="C32" s="8">
        <f>C22-C19</f>
        <v>31.50513000000001</v>
      </c>
      <c r="D32" s="9">
        <f>D22-D19</f>
        <v>25.5308</v>
      </c>
      <c r="E32" s="8">
        <f>E22-E19</f>
        <v>28.48997410613248</v>
      </c>
      <c r="F32" s="8">
        <f>F22-F19</f>
        <v>26.778158882545313</v>
      </c>
      <c r="K32">
        <f>K22-K19</f>
        <v>31.5</v>
      </c>
      <c r="L32" s="5">
        <f>L22-L19</f>
        <v>25.5</v>
      </c>
      <c r="M32">
        <f>M22-M19</f>
        <v>28.399999999999977</v>
      </c>
      <c r="N32">
        <f>N22-N19</f>
        <v>26.80000000000001</v>
      </c>
    </row>
    <row r="33" spans="1:2" ht="17.25" customHeight="1" thickBot="1">
      <c r="A33" s="15"/>
      <c r="B33" s="16"/>
    </row>
    <row r="34" spans="1:14" ht="17.25" customHeight="1" thickBot="1">
      <c r="A34" s="4" t="s">
        <v>21</v>
      </c>
      <c r="C34" s="7">
        <f aca="true" t="shared" si="26" ref="C34:F35">C16/C15</f>
        <v>1.016978439486351</v>
      </c>
      <c r="D34" s="7">
        <f t="shared" si="26"/>
        <v>1.0863792658364637</v>
      </c>
      <c r="E34" s="11">
        <f t="shared" si="26"/>
        <v>1.0140159146835308</v>
      </c>
      <c r="F34" s="11">
        <f t="shared" si="26"/>
        <v>1.0757863687783942</v>
      </c>
      <c r="K34" s="7">
        <v>1.016978439486351</v>
      </c>
      <c r="L34" s="7">
        <v>1.0863792658364637</v>
      </c>
      <c r="M34" s="11">
        <v>1.0140159146835308</v>
      </c>
      <c r="N34" s="11">
        <v>1.0757863687783942</v>
      </c>
    </row>
    <row r="35" spans="1:14" ht="17.25" customHeight="1" thickBot="1">
      <c r="A35" s="4" t="s">
        <v>22</v>
      </c>
      <c r="C35" s="7">
        <f t="shared" si="26"/>
        <v>1.0166949846989148</v>
      </c>
      <c r="D35" s="7">
        <f t="shared" si="26"/>
        <v>1.0465110417173238</v>
      </c>
      <c r="E35" s="11">
        <f t="shared" si="26"/>
        <v>1.0140159146835317</v>
      </c>
      <c r="F35" s="12">
        <f t="shared" si="26"/>
        <v>1.0436588062479948</v>
      </c>
      <c r="K35" s="7">
        <v>1.0166949846989148</v>
      </c>
      <c r="L35" s="7">
        <v>1.0465110417173238</v>
      </c>
      <c r="M35" s="11">
        <v>1.0140159146835317</v>
      </c>
      <c r="N35" s="12">
        <v>1.0436588062479948</v>
      </c>
    </row>
    <row r="36" spans="1:14" ht="17.25" customHeight="1" thickBot="1">
      <c r="A36" s="4" t="s">
        <v>23</v>
      </c>
      <c r="C36" s="7">
        <f>C18/C15</f>
        <v>1.050935318459053</v>
      </c>
      <c r="D36" s="7">
        <f>D18/D15</f>
        <v>1.1727585316729274</v>
      </c>
      <c r="E36" s="12">
        <f>E18/E15</f>
        <v>1.042639835012318</v>
      </c>
      <c r="F36" s="7">
        <f>F18/F15</f>
        <v>1.1573163112494018</v>
      </c>
      <c r="K36" s="7">
        <v>1.050935318459053</v>
      </c>
      <c r="L36" s="7">
        <v>1.1727585316729274</v>
      </c>
      <c r="M36" s="12">
        <v>1.042639835012318</v>
      </c>
      <c r="N36" s="7">
        <v>1.1573163112494018</v>
      </c>
    </row>
    <row r="37" spans="1:14" ht="17.25" customHeight="1" thickBot="1">
      <c r="A37" s="4" t="s">
        <v>24</v>
      </c>
      <c r="C37" s="7">
        <f aca="true" t="shared" si="27" ref="C37:F40">C18/C16</f>
        <v>1.03338996939783</v>
      </c>
      <c r="D37" s="7">
        <f t="shared" si="27"/>
        <v>1.0795111509882835</v>
      </c>
      <c r="E37" s="7">
        <f t="shared" si="27"/>
        <v>1.0282282752314795</v>
      </c>
      <c r="F37" s="11">
        <f t="shared" si="27"/>
        <v>1.075786368778393</v>
      </c>
      <c r="K37" s="7">
        <v>1.03338996939783</v>
      </c>
      <c r="L37" s="7">
        <v>1.0795111509882835</v>
      </c>
      <c r="M37" s="7">
        <v>1.0282282752314795</v>
      </c>
      <c r="N37" s="11">
        <v>1.075786368778393</v>
      </c>
    </row>
    <row r="38" spans="1:14" ht="17.25" customHeight="1" thickBot="1">
      <c r="A38" s="4" t="s">
        <v>25</v>
      </c>
      <c r="C38" s="7">
        <f t="shared" si="27"/>
        <v>1.0492625171270782</v>
      </c>
      <c r="D38" s="7">
        <f t="shared" si="27"/>
        <v>1.0759773646131874</v>
      </c>
      <c r="E38" s="12">
        <f t="shared" si="27"/>
        <v>1.0426398350123178</v>
      </c>
      <c r="F38" s="11">
        <f t="shared" si="27"/>
        <v>1.075786368778394</v>
      </c>
      <c r="K38" s="7">
        <v>1.0492625171270782</v>
      </c>
      <c r="L38" s="7">
        <v>1.0759773646131874</v>
      </c>
      <c r="M38" s="12">
        <v>1.0426398350123178</v>
      </c>
      <c r="N38" s="11">
        <v>1.075786368778394</v>
      </c>
    </row>
    <row r="39" spans="1:14" ht="17.25" customHeight="1" thickBot="1">
      <c r="A39" s="4" t="s">
        <v>26</v>
      </c>
      <c r="C39" s="7">
        <f t="shared" si="27"/>
        <v>1.0646222053370358</v>
      </c>
      <c r="D39" s="7">
        <f t="shared" si="27"/>
        <v>1.073654775048402</v>
      </c>
      <c r="E39" s="7">
        <f t="shared" si="27"/>
        <v>1.0572533859855022</v>
      </c>
      <c r="F39" s="11">
        <f t="shared" si="27"/>
        <v>1.075786368778394</v>
      </c>
      <c r="K39" s="7">
        <v>1.0646222053370358</v>
      </c>
      <c r="L39" s="7">
        <v>1.073654775048402</v>
      </c>
      <c r="M39" s="7">
        <v>1.0572533859855022</v>
      </c>
      <c r="N39" s="11">
        <v>1.075786368778394</v>
      </c>
    </row>
    <row r="40" spans="1:14" ht="17.25" customHeight="1" thickBot="1">
      <c r="A40" s="4" t="s">
        <v>27</v>
      </c>
      <c r="C40" s="7">
        <f t="shared" si="27"/>
        <v>1.0469496587583829</v>
      </c>
      <c r="D40" s="7">
        <f t="shared" si="27"/>
        <v>1.041305617259254</v>
      </c>
      <c r="E40" s="12">
        <f t="shared" si="27"/>
        <v>1.0426398350123192</v>
      </c>
      <c r="F40" s="12">
        <f t="shared" si="27"/>
        <v>1.043658806247996</v>
      </c>
      <c r="K40" s="7">
        <v>1.0469496587583829</v>
      </c>
      <c r="L40" s="7">
        <v>1.041305617259254</v>
      </c>
      <c r="M40" s="12">
        <v>1.0426398350123192</v>
      </c>
      <c r="N40" s="12">
        <v>1.043658806247996</v>
      </c>
    </row>
    <row r="41" spans="1:14" ht="17.25" customHeight="1" thickBot="1">
      <c r="A41" s="4" t="s">
        <v>28</v>
      </c>
      <c r="C41" s="7">
        <f>C21/C20</f>
        <v>1.0151749148695846</v>
      </c>
      <c r="D41" s="7">
        <f>D21/D20</f>
        <v>1.0116571807318313</v>
      </c>
      <c r="E41" s="11">
        <f>E21/E20</f>
        <v>1.014015914683532</v>
      </c>
      <c r="F41" s="7">
        <f>F21/F20</f>
        <v>1.0124907095596092</v>
      </c>
      <c r="K41" s="7">
        <v>1.0151749148695846</v>
      </c>
      <c r="L41" s="7">
        <v>1.0116571807318313</v>
      </c>
      <c r="M41" s="11">
        <v>1.014015914683532</v>
      </c>
      <c r="N41" s="7">
        <v>1.0124907095596092</v>
      </c>
    </row>
    <row r="42" spans="1:14" ht="17.25" customHeight="1" thickBot="1">
      <c r="A42" s="4" t="s">
        <v>29</v>
      </c>
      <c r="C42" s="7">
        <f>C22/C19</f>
        <v>1.0938993175167657</v>
      </c>
      <c r="D42" s="7">
        <f>D22/D19</f>
        <v>1.0706124191009363</v>
      </c>
      <c r="E42" s="7">
        <f>E22/E19</f>
        <v>1.0870978255545147</v>
      </c>
      <c r="F42" s="11">
        <f>F22/F19</f>
        <v>1.075786368778394</v>
      </c>
      <c r="K42" s="7">
        <v>1.0938993175167657</v>
      </c>
      <c r="L42" s="7">
        <v>1.0706124191009363</v>
      </c>
      <c r="M42" s="7">
        <v>1.0870978255545147</v>
      </c>
      <c r="N42" s="11">
        <v>1.075786368778394</v>
      </c>
    </row>
  </sheetData>
  <mergeCells count="1">
    <mergeCell ref="A33:B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anytwo</dc:creator>
  <cp:keywords/>
  <dc:description/>
  <cp:lastModifiedBy>Scott Emerson</cp:lastModifiedBy>
  <dcterms:created xsi:type="dcterms:W3CDTF">2014-01-13T13:14:13Z</dcterms:created>
  <dcterms:modified xsi:type="dcterms:W3CDTF">2015-02-09T16:28:42Z</dcterms:modified>
  <cp:category/>
  <cp:version/>
  <cp:contentType/>
  <cp:contentStatus/>
</cp:coreProperties>
</file>